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emchberger.sharepoint.com/sites/ebre_prj_p/Freigegebene Dokumente/03_EB/22.062_EBS_Öffentliche_Energieberatung_Seeland/19_Energie_Region_Seeland/00_Homepage/00_Daten/"/>
    </mc:Choice>
  </mc:AlternateContent>
  <xr:revisionPtr revIDLastSave="3" documentId="8_{27D4C159-7A05-4C07-B6CE-C74A8F33C501}" xr6:coauthVersionLast="47" xr6:coauthVersionMax="47" xr10:uidLastSave="{C2735639-40E4-4B2F-A387-692E38EB180C}"/>
  <bookViews>
    <workbookView xWindow="28680" yWindow="-120" windowWidth="29040" windowHeight="17520" firstSheet="9" activeTab="11" xr2:uid="{9F1B8124-C4FE-4782-B766-F016027CAABA}"/>
  </bookViews>
  <sheets>
    <sheet name="Werte" sheetId="11" r:id="rId1"/>
    <sheet name="Punkte" sheetId="4" r:id="rId2"/>
    <sheet name="Gemeinden Website Links" sheetId="10" r:id="rId3"/>
    <sheet name="1 Leitbild Richtplan Strategie" sheetId="9" r:id="rId4"/>
    <sheet name="2 BE Klimapgro. f. Gem." sheetId="13" r:id="rId5"/>
    <sheet name="3 EnergieStadt" sheetId="2" r:id="rId6"/>
    <sheet name="4 Kommunales Förderprogramm" sheetId="3" r:id="rId7"/>
    <sheet name="5 Erneuerbare Wärmeerzeuger" sheetId="12" r:id="rId8"/>
    <sheet name="6 THG Wärmeerzeugung" sheetId="6" r:id="rId9"/>
    <sheet name="7 Anteil erneuerbare Fahrzeuge" sheetId="16" r:id="rId10"/>
    <sheet name="8 PV Ausbaustand" sheetId="7" r:id="rId11"/>
    <sheet name="9 Rückliefertarif PV &amp; HKN" sheetId="8" r:id="rId12"/>
    <sheet name="10 Energiebuchhaltung" sheetId="19" r:id="rId13"/>
    <sheet name="11 Sensibilisierung" sheetId="20" r:id="rId14"/>
    <sheet name="Good-Practice Beispiel" sheetId="21" r:id="rId15"/>
  </sheets>
  <externalReferences>
    <externalReference r:id="rId16"/>
  </externalReferences>
  <definedNames>
    <definedName name="_xlnm._FilterDatabase" localSheetId="10" hidden="1">'8 PV Ausbaustand'!$A$2:$V$2</definedName>
    <definedName name="Text10" localSheetId="13">'11 Sensibilisierung'!$E$56</definedName>
    <definedName name="Text2" localSheetId="3">'1 Leitbild Richtplan Strategie'!$E$56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5" i="4" l="1"/>
  <c r="R35" i="4"/>
  <c r="S34" i="4"/>
  <c r="R34" i="4"/>
  <c r="S33" i="4"/>
  <c r="R33" i="4"/>
  <c r="F65" i="7" l="1"/>
  <c r="D65" i="7"/>
  <c r="E65" i="7" s="1"/>
  <c r="C65" i="7"/>
  <c r="G63" i="7"/>
  <c r="E63" i="7"/>
  <c r="G62" i="7"/>
  <c r="E62" i="7"/>
  <c r="G61" i="7"/>
  <c r="E61" i="7"/>
  <c r="G60" i="7"/>
  <c r="E60" i="7"/>
  <c r="G59" i="7"/>
  <c r="E59" i="7"/>
  <c r="G58" i="7"/>
  <c r="E58" i="7"/>
  <c r="G57" i="7"/>
  <c r="E57" i="7"/>
  <c r="G56" i="7"/>
  <c r="E56" i="7"/>
  <c r="G55" i="7"/>
  <c r="E55" i="7"/>
  <c r="G54" i="7"/>
  <c r="E54" i="7"/>
  <c r="G53" i="7"/>
  <c r="E53" i="7"/>
  <c r="G52" i="7"/>
  <c r="E52" i="7"/>
  <c r="G51" i="7"/>
  <c r="E51" i="7"/>
  <c r="G50" i="7"/>
  <c r="E50" i="7"/>
  <c r="G49" i="7"/>
  <c r="E49" i="7"/>
  <c r="G48" i="7"/>
  <c r="E48" i="7"/>
  <c r="G47" i="7"/>
  <c r="E47" i="7"/>
  <c r="G46" i="7"/>
  <c r="E46" i="7"/>
  <c r="G45" i="7"/>
  <c r="E45" i="7"/>
  <c r="G44" i="7"/>
  <c r="E44" i="7"/>
  <c r="G43" i="7"/>
  <c r="E43" i="7"/>
  <c r="G42" i="7"/>
  <c r="E42" i="7"/>
  <c r="G41" i="7"/>
  <c r="E41" i="7"/>
  <c r="G40" i="7"/>
  <c r="E40" i="7"/>
  <c r="G39" i="7"/>
  <c r="E39" i="7"/>
  <c r="G38" i="7"/>
  <c r="E38" i="7"/>
  <c r="G37" i="7"/>
  <c r="E37" i="7"/>
  <c r="G36" i="7"/>
  <c r="E36" i="7"/>
  <c r="G35" i="7"/>
  <c r="E35" i="7"/>
  <c r="G34" i="7"/>
  <c r="E34" i="7"/>
  <c r="G33" i="7"/>
  <c r="E33" i="7"/>
  <c r="G32" i="7"/>
  <c r="E32" i="7"/>
  <c r="G31" i="7"/>
  <c r="E31" i="7"/>
  <c r="G30" i="7"/>
  <c r="E30" i="7"/>
  <c r="G29" i="7"/>
  <c r="E29" i="7"/>
  <c r="G28" i="7"/>
  <c r="E28" i="7"/>
  <c r="G27" i="7"/>
  <c r="E27" i="7"/>
  <c r="G26" i="7"/>
  <c r="E26" i="7"/>
  <c r="G25" i="7"/>
  <c r="E25" i="7"/>
  <c r="G24" i="7"/>
  <c r="E24" i="7"/>
  <c r="G23" i="7"/>
  <c r="E23" i="7"/>
  <c r="G22" i="7"/>
  <c r="E22" i="7"/>
  <c r="G21" i="7"/>
  <c r="E21" i="7"/>
  <c r="G20" i="7"/>
  <c r="E20" i="7"/>
  <c r="G19" i="7"/>
  <c r="E19" i="7"/>
  <c r="G18" i="7"/>
  <c r="E18" i="7"/>
  <c r="G17" i="7"/>
  <c r="E17" i="7"/>
  <c r="G16" i="7"/>
  <c r="E16" i="7"/>
  <c r="G15" i="7"/>
  <c r="E15" i="7"/>
  <c r="G14" i="7"/>
  <c r="E14" i="7"/>
  <c r="G13" i="7"/>
  <c r="E13" i="7"/>
  <c r="G12" i="7"/>
  <c r="E12" i="7"/>
  <c r="G11" i="7"/>
  <c r="E11" i="7"/>
  <c r="G10" i="7"/>
  <c r="E10" i="7"/>
  <c r="G9" i="7"/>
  <c r="E9" i="7"/>
  <c r="G8" i="7"/>
  <c r="E8" i="7"/>
  <c r="G7" i="7"/>
  <c r="E7" i="7"/>
  <c r="G6" i="7"/>
  <c r="E6" i="7"/>
  <c r="G5" i="7"/>
  <c r="E5" i="7"/>
  <c r="G4" i="7"/>
  <c r="E4" i="7"/>
  <c r="G3" i="7"/>
  <c r="E3" i="7"/>
  <c r="G3" i="16"/>
  <c r="F63" i="16"/>
  <c r="G63" i="16" s="1"/>
  <c r="E63" i="16"/>
  <c r="E62" i="16"/>
  <c r="F62" i="16" s="1"/>
  <c r="G62" i="16" s="1"/>
  <c r="E61" i="16"/>
  <c r="F61" i="16" s="1"/>
  <c r="G61" i="16" s="1"/>
  <c r="E60" i="16"/>
  <c r="F60" i="16" s="1"/>
  <c r="G60" i="16" s="1"/>
  <c r="F59" i="16"/>
  <c r="G59" i="16" s="1"/>
  <c r="E59" i="16"/>
  <c r="F58" i="16"/>
  <c r="G58" i="16" s="1"/>
  <c r="E58" i="16"/>
  <c r="E57" i="16"/>
  <c r="F57" i="16" s="1"/>
  <c r="G57" i="16" s="1"/>
  <c r="E56" i="16"/>
  <c r="F56" i="16" s="1"/>
  <c r="G56" i="16" s="1"/>
  <c r="F55" i="16"/>
  <c r="G55" i="16" s="1"/>
  <c r="E55" i="16"/>
  <c r="F54" i="16"/>
  <c r="G54" i="16" s="1"/>
  <c r="E54" i="16"/>
  <c r="E53" i="16"/>
  <c r="F53" i="16" s="1"/>
  <c r="G53" i="16" s="1"/>
  <c r="E52" i="16"/>
  <c r="F52" i="16" s="1"/>
  <c r="G52" i="16" s="1"/>
  <c r="F51" i="16"/>
  <c r="G51" i="16" s="1"/>
  <c r="E51" i="16"/>
  <c r="F50" i="16"/>
  <c r="G50" i="16" s="1"/>
  <c r="E50" i="16"/>
  <c r="E49" i="16"/>
  <c r="F49" i="16" s="1"/>
  <c r="G49" i="16" s="1"/>
  <c r="E48" i="16"/>
  <c r="F48" i="16" s="1"/>
  <c r="G48" i="16" s="1"/>
  <c r="F47" i="16"/>
  <c r="G47" i="16" s="1"/>
  <c r="E47" i="16"/>
  <c r="F46" i="16"/>
  <c r="G46" i="16" s="1"/>
  <c r="E46" i="16"/>
  <c r="E45" i="16"/>
  <c r="F45" i="16" s="1"/>
  <c r="G45" i="16" s="1"/>
  <c r="E44" i="16"/>
  <c r="F44" i="16" s="1"/>
  <c r="G44" i="16" s="1"/>
  <c r="F43" i="16"/>
  <c r="G43" i="16" s="1"/>
  <c r="E43" i="16"/>
  <c r="F42" i="16"/>
  <c r="G42" i="16" s="1"/>
  <c r="E42" i="16"/>
  <c r="E41" i="16"/>
  <c r="F41" i="16" s="1"/>
  <c r="G41" i="16" s="1"/>
  <c r="E40" i="16"/>
  <c r="F40" i="16" s="1"/>
  <c r="G40" i="16" s="1"/>
  <c r="F39" i="16"/>
  <c r="G39" i="16" s="1"/>
  <c r="E39" i="16"/>
  <c r="F38" i="16"/>
  <c r="G38" i="16" s="1"/>
  <c r="E38" i="16"/>
  <c r="E37" i="16"/>
  <c r="F37" i="16" s="1"/>
  <c r="G37" i="16" s="1"/>
  <c r="E36" i="16"/>
  <c r="F36" i="16" s="1"/>
  <c r="G36" i="16" s="1"/>
  <c r="F35" i="16"/>
  <c r="G35" i="16" s="1"/>
  <c r="E35" i="16"/>
  <c r="F34" i="16"/>
  <c r="G34" i="16" s="1"/>
  <c r="E34" i="16"/>
  <c r="E33" i="16"/>
  <c r="F33" i="16" s="1"/>
  <c r="G33" i="16" s="1"/>
  <c r="E32" i="16"/>
  <c r="F32" i="16" s="1"/>
  <c r="G32" i="16" s="1"/>
  <c r="F31" i="16"/>
  <c r="G31" i="16" s="1"/>
  <c r="E31" i="16"/>
  <c r="F30" i="16"/>
  <c r="G30" i="16" s="1"/>
  <c r="E30" i="16"/>
  <c r="E29" i="16"/>
  <c r="F29" i="16" s="1"/>
  <c r="G29" i="16" s="1"/>
  <c r="E28" i="16"/>
  <c r="F28" i="16" s="1"/>
  <c r="G28" i="16" s="1"/>
  <c r="F27" i="16"/>
  <c r="G27" i="16" s="1"/>
  <c r="E27" i="16"/>
  <c r="F26" i="16"/>
  <c r="G26" i="16" s="1"/>
  <c r="E26" i="16"/>
  <c r="E25" i="16"/>
  <c r="F25" i="16" s="1"/>
  <c r="G25" i="16" s="1"/>
  <c r="E24" i="16"/>
  <c r="F24" i="16" s="1"/>
  <c r="G24" i="16" s="1"/>
  <c r="F23" i="16"/>
  <c r="G23" i="16" s="1"/>
  <c r="E23" i="16"/>
  <c r="F22" i="16"/>
  <c r="G22" i="16" s="1"/>
  <c r="E22" i="16"/>
  <c r="E21" i="16"/>
  <c r="F21" i="16" s="1"/>
  <c r="G21" i="16" s="1"/>
  <c r="E20" i="16"/>
  <c r="F20" i="16" s="1"/>
  <c r="G20" i="16" s="1"/>
  <c r="F19" i="16"/>
  <c r="G19" i="16" s="1"/>
  <c r="E19" i="16"/>
  <c r="F18" i="16"/>
  <c r="G18" i="16" s="1"/>
  <c r="E18" i="16"/>
  <c r="E17" i="16"/>
  <c r="F17" i="16" s="1"/>
  <c r="G17" i="16" s="1"/>
  <c r="E16" i="16"/>
  <c r="F16" i="16" s="1"/>
  <c r="G16" i="16" s="1"/>
  <c r="F15" i="16"/>
  <c r="G15" i="16" s="1"/>
  <c r="E15" i="16"/>
  <c r="F14" i="16"/>
  <c r="G14" i="16" s="1"/>
  <c r="E14" i="16"/>
  <c r="E13" i="16"/>
  <c r="F13" i="16" s="1"/>
  <c r="G13" i="16" s="1"/>
  <c r="E12" i="16"/>
  <c r="F12" i="16" s="1"/>
  <c r="G12" i="16" s="1"/>
  <c r="F11" i="16"/>
  <c r="G11" i="16" s="1"/>
  <c r="E11" i="16"/>
  <c r="F10" i="16"/>
  <c r="G10" i="16" s="1"/>
  <c r="E10" i="16"/>
  <c r="E9" i="16"/>
  <c r="F9" i="16" s="1"/>
  <c r="G9" i="16" s="1"/>
  <c r="E8" i="16"/>
  <c r="F8" i="16" s="1"/>
  <c r="G8" i="16" s="1"/>
  <c r="F7" i="16"/>
  <c r="G7" i="16" s="1"/>
  <c r="E7" i="16"/>
  <c r="F6" i="16"/>
  <c r="G6" i="16" s="1"/>
  <c r="E6" i="16"/>
  <c r="E5" i="16"/>
  <c r="F5" i="16" s="1"/>
  <c r="G5" i="16" s="1"/>
  <c r="E4" i="16"/>
  <c r="F4" i="16" s="1"/>
  <c r="G4" i="16" s="1"/>
  <c r="F3" i="16"/>
  <c r="E3" i="16"/>
  <c r="G68" i="11"/>
  <c r="H68" i="11"/>
  <c r="I68" i="11"/>
  <c r="J68" i="11" a="1"/>
  <c r="J68" i="11" s="1"/>
  <c r="Q68" i="11"/>
  <c r="L22" i="11"/>
  <c r="R66" i="11"/>
  <c r="R65" i="11"/>
  <c r="R54" i="11"/>
  <c r="R53" i="11"/>
  <c r="R42" i="11"/>
  <c r="R41" i="11"/>
  <c r="R30" i="11"/>
  <c r="R29" i="11"/>
  <c r="R18" i="11"/>
  <c r="R17" i="11"/>
  <c r="R6" i="11"/>
  <c r="K63" i="6"/>
  <c r="K60" i="6"/>
  <c r="K51" i="6"/>
  <c r="K48" i="6"/>
  <c r="K39" i="6"/>
  <c r="K36" i="6"/>
  <c r="K27" i="6"/>
  <c r="K24" i="6"/>
  <c r="K15" i="6"/>
  <c r="K12" i="6"/>
  <c r="K3" i="6"/>
  <c r="J63" i="6"/>
  <c r="J62" i="6"/>
  <c r="K62" i="6" s="1"/>
  <c r="J61" i="6"/>
  <c r="R64" i="11" s="1"/>
  <c r="J60" i="6"/>
  <c r="R63" i="11" s="1"/>
  <c r="J59" i="6"/>
  <c r="R62" i="11" s="1"/>
  <c r="J58" i="6"/>
  <c r="R61" i="11" s="1"/>
  <c r="J57" i="6"/>
  <c r="R60" i="11" s="1"/>
  <c r="J56" i="6"/>
  <c r="R59" i="11" s="1"/>
  <c r="J55" i="6"/>
  <c r="R58" i="11" s="1"/>
  <c r="J54" i="6"/>
  <c r="K54" i="6" s="1"/>
  <c r="J53" i="6"/>
  <c r="R56" i="11" s="1"/>
  <c r="J52" i="6"/>
  <c r="R55" i="11" s="1"/>
  <c r="J51" i="6"/>
  <c r="J50" i="6"/>
  <c r="K50" i="6" s="1"/>
  <c r="J49" i="6"/>
  <c r="R52" i="11" s="1"/>
  <c r="J48" i="6"/>
  <c r="R51" i="11" s="1"/>
  <c r="J47" i="6"/>
  <c r="R50" i="11" s="1"/>
  <c r="J46" i="6"/>
  <c r="R49" i="11" s="1"/>
  <c r="J45" i="6"/>
  <c r="R48" i="11" s="1"/>
  <c r="J44" i="6"/>
  <c r="R47" i="11" s="1"/>
  <c r="J43" i="6"/>
  <c r="R46" i="11" s="1"/>
  <c r="J42" i="6"/>
  <c r="K42" i="6" s="1"/>
  <c r="J41" i="6"/>
  <c r="K41" i="6" s="1"/>
  <c r="J40" i="6"/>
  <c r="R43" i="11" s="1"/>
  <c r="J39" i="6"/>
  <c r="J38" i="6"/>
  <c r="K38" i="6" s="1"/>
  <c r="J37" i="6"/>
  <c r="R40" i="11" s="1"/>
  <c r="J36" i="6"/>
  <c r="R39" i="11" s="1"/>
  <c r="J35" i="6"/>
  <c r="R38" i="11" s="1"/>
  <c r="J34" i="6"/>
  <c r="R37" i="11" s="1"/>
  <c r="J33" i="6"/>
  <c r="R36" i="11" s="1"/>
  <c r="J32" i="6"/>
  <c r="R35" i="11" s="1"/>
  <c r="J31" i="6"/>
  <c r="R34" i="11" s="1"/>
  <c r="J30" i="6"/>
  <c r="R33" i="11" s="1"/>
  <c r="J29" i="6"/>
  <c r="K29" i="6" s="1"/>
  <c r="J28" i="6"/>
  <c r="R31" i="11" s="1"/>
  <c r="J27" i="6"/>
  <c r="J26" i="6"/>
  <c r="K26" i="6" s="1"/>
  <c r="J25" i="6"/>
  <c r="R28" i="11" s="1"/>
  <c r="J24" i="6"/>
  <c r="R27" i="11" s="1"/>
  <c r="J23" i="6"/>
  <c r="R26" i="11" s="1"/>
  <c r="J22" i="6"/>
  <c r="R25" i="11" s="1"/>
  <c r="J21" i="6"/>
  <c r="R24" i="11" s="1"/>
  <c r="J20" i="6"/>
  <c r="R23" i="11" s="1"/>
  <c r="J19" i="6"/>
  <c r="R22" i="11" s="1"/>
  <c r="J18" i="6"/>
  <c r="K18" i="6" s="1"/>
  <c r="J17" i="6"/>
  <c r="R20" i="11" s="1"/>
  <c r="J16" i="6"/>
  <c r="K16" i="6" s="1"/>
  <c r="J15" i="6"/>
  <c r="J14" i="6"/>
  <c r="K14" i="6" s="1"/>
  <c r="J13" i="6"/>
  <c r="R16" i="11" s="1"/>
  <c r="J12" i="6"/>
  <c r="R15" i="11" s="1"/>
  <c r="J11" i="6"/>
  <c r="R14" i="11" s="1"/>
  <c r="J10" i="6"/>
  <c r="R13" i="11" s="1"/>
  <c r="J9" i="6"/>
  <c r="R12" i="11" s="1"/>
  <c r="J8" i="6"/>
  <c r="R11" i="11" s="1"/>
  <c r="J7" i="6"/>
  <c r="R10" i="11" s="1"/>
  <c r="J6" i="6"/>
  <c r="K6" i="6" s="1"/>
  <c r="J5" i="6"/>
  <c r="R8" i="11" s="1"/>
  <c r="J4" i="6"/>
  <c r="K4" i="6" s="1"/>
  <c r="J3" i="6"/>
  <c r="H3"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F4" i="6"/>
  <c r="F3" i="6"/>
  <c r="H6" i="11"/>
  <c r="H7" i="11"/>
  <c r="H8" i="11"/>
  <c r="H9" i="11"/>
  <c r="H10" i="11"/>
  <c r="H11" i="11"/>
  <c r="H12" i="11"/>
  <c r="H13" i="11"/>
  <c r="H14" i="11"/>
  <c r="H15" i="11"/>
  <c r="H16" i="11"/>
  <c r="H17" i="11"/>
  <c r="H18" i="11"/>
  <c r="H19" i="11"/>
  <c r="H20" i="11"/>
  <c r="H21" i="11"/>
  <c r="H22" i="11"/>
  <c r="H23" i="11"/>
  <c r="H24" i="11"/>
  <c r="H25" i="11"/>
  <c r="H26" i="11"/>
  <c r="H27" i="11"/>
  <c r="H28" i="11"/>
  <c r="H29" i="11"/>
  <c r="H30" i="11"/>
  <c r="H31" i="11"/>
  <c r="H32" i="11"/>
  <c r="H33" i="11"/>
  <c r="H34" i="11"/>
  <c r="H35" i="11"/>
  <c r="H36" i="11"/>
  <c r="H37" i="11"/>
  <c r="H38" i="11"/>
  <c r="H39" i="11"/>
  <c r="H40" i="11"/>
  <c r="H41" i="11"/>
  <c r="H42" i="11"/>
  <c r="H43" i="11"/>
  <c r="H44" i="11"/>
  <c r="H45" i="11"/>
  <c r="H46" i="11"/>
  <c r="H47" i="11"/>
  <c r="H48" i="11"/>
  <c r="H49" i="11"/>
  <c r="H50" i="11"/>
  <c r="H51" i="11"/>
  <c r="H52" i="11"/>
  <c r="H53" i="11"/>
  <c r="H54" i="11"/>
  <c r="H55" i="11"/>
  <c r="H56" i="11"/>
  <c r="H57" i="11"/>
  <c r="H58" i="11"/>
  <c r="H59" i="11"/>
  <c r="H60" i="11"/>
  <c r="H61" i="11"/>
  <c r="H62" i="11"/>
  <c r="H63" i="11"/>
  <c r="H64" i="11"/>
  <c r="H65" i="11"/>
  <c r="H66" i="11"/>
  <c r="G6" i="11"/>
  <c r="G7" i="11"/>
  <c r="G8" i="11"/>
  <c r="G9" i="11"/>
  <c r="G10" i="11"/>
  <c r="G11" i="11"/>
  <c r="G12" i="11"/>
  <c r="G13" i="11"/>
  <c r="G14" i="11"/>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G64" i="11"/>
  <c r="G65" i="11"/>
  <c r="G66" i="11"/>
  <c r="I18" i="11"/>
  <c r="T7" i="11"/>
  <c r="T8" i="11"/>
  <c r="T9" i="11"/>
  <c r="T10" i="11"/>
  <c r="T11" i="11"/>
  <c r="T12" i="11"/>
  <c r="T13" i="11"/>
  <c r="T14" i="11"/>
  <c r="T15" i="11"/>
  <c r="T16" i="11"/>
  <c r="T17" i="11"/>
  <c r="T18" i="11"/>
  <c r="T19" i="11"/>
  <c r="T20" i="11"/>
  <c r="T21" i="11"/>
  <c r="T22" i="11"/>
  <c r="T23" i="11"/>
  <c r="T24" i="11"/>
  <c r="T25" i="11"/>
  <c r="T26" i="11"/>
  <c r="T27" i="11"/>
  <c r="T28" i="11"/>
  <c r="T29" i="11"/>
  <c r="T30" i="11"/>
  <c r="T31" i="11"/>
  <c r="T32" i="11"/>
  <c r="T33" i="11"/>
  <c r="T34" i="11"/>
  <c r="T35" i="11"/>
  <c r="T36" i="11"/>
  <c r="T37" i="11"/>
  <c r="T38" i="11"/>
  <c r="T39" i="11"/>
  <c r="T40" i="11"/>
  <c r="T41" i="11"/>
  <c r="T42" i="11"/>
  <c r="T43" i="11"/>
  <c r="T44" i="11"/>
  <c r="T45" i="11"/>
  <c r="T46" i="11"/>
  <c r="T47" i="11"/>
  <c r="T48" i="11"/>
  <c r="T49" i="11"/>
  <c r="T50" i="11"/>
  <c r="T51" i="11"/>
  <c r="T52" i="11"/>
  <c r="T53" i="11"/>
  <c r="T54" i="11"/>
  <c r="T55" i="11"/>
  <c r="T56" i="11"/>
  <c r="T57" i="11"/>
  <c r="T58" i="11"/>
  <c r="T59" i="11"/>
  <c r="T60" i="11"/>
  <c r="T61" i="11"/>
  <c r="T62" i="11"/>
  <c r="T63" i="11"/>
  <c r="T64" i="11"/>
  <c r="T65" i="11"/>
  <c r="T66" i="11"/>
  <c r="T6" i="11"/>
  <c r="M6" i="4"/>
  <c r="M7" i="4"/>
  <c r="M8" i="4"/>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5" i="4"/>
  <c r="D6" i="4"/>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5" i="4"/>
  <c r="B5" i="4"/>
  <c r="U7" i="11"/>
  <c r="U8" i="11"/>
  <c r="U9" i="11"/>
  <c r="U10" i="11"/>
  <c r="U11" i="11"/>
  <c r="U12" i="11"/>
  <c r="U13" i="11"/>
  <c r="U14" i="11"/>
  <c r="U15" i="11"/>
  <c r="U16" i="11"/>
  <c r="U17" i="11"/>
  <c r="U18" i="11"/>
  <c r="U19" i="11"/>
  <c r="U20" i="11"/>
  <c r="U21" i="11"/>
  <c r="U22" i="11"/>
  <c r="U23" i="11"/>
  <c r="U24" i="11"/>
  <c r="U25" i="11"/>
  <c r="U26" i="11"/>
  <c r="U27" i="11"/>
  <c r="U28" i="11"/>
  <c r="U29" i="11"/>
  <c r="U30" i="11"/>
  <c r="U31" i="11"/>
  <c r="U32" i="11"/>
  <c r="U33" i="11"/>
  <c r="U34" i="11"/>
  <c r="U35" i="11"/>
  <c r="U36" i="11"/>
  <c r="U37" i="11"/>
  <c r="U38" i="11"/>
  <c r="U39" i="11"/>
  <c r="U40" i="11"/>
  <c r="U41" i="11"/>
  <c r="U42" i="11"/>
  <c r="U43" i="11"/>
  <c r="U44" i="11"/>
  <c r="U45" i="11"/>
  <c r="U46" i="11"/>
  <c r="U47" i="11"/>
  <c r="U48" i="11"/>
  <c r="U49" i="11"/>
  <c r="U50" i="11"/>
  <c r="U51" i="11"/>
  <c r="U52" i="11"/>
  <c r="U53" i="11"/>
  <c r="U54" i="11"/>
  <c r="U55" i="11"/>
  <c r="U56" i="11"/>
  <c r="U57" i="11"/>
  <c r="U58" i="11"/>
  <c r="U59" i="11"/>
  <c r="U60" i="11"/>
  <c r="U61" i="11"/>
  <c r="U62" i="11"/>
  <c r="U63" i="11"/>
  <c r="U64" i="11"/>
  <c r="U65" i="11"/>
  <c r="U66" i="11"/>
  <c r="U6" i="11"/>
  <c r="C6"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D58" i="11"/>
  <c r="D59" i="11"/>
  <c r="D60" i="11"/>
  <c r="D61" i="11"/>
  <c r="D62" i="11"/>
  <c r="D63" i="11"/>
  <c r="D64" i="11"/>
  <c r="D65" i="11"/>
  <c r="D66" i="11"/>
  <c r="D7" i="11"/>
  <c r="D8" i="11"/>
  <c r="D9" i="11"/>
  <c r="D10" i="11"/>
  <c r="D11" i="11"/>
  <c r="D12" i="11"/>
  <c r="D13" i="11"/>
  <c r="D14" i="11"/>
  <c r="D15" i="11"/>
  <c r="D16" i="11"/>
  <c r="D17" i="11"/>
  <c r="D18" i="11"/>
  <c r="D19" i="11"/>
  <c r="D20" i="11"/>
  <c r="D21" i="11"/>
  <c r="D22" i="11"/>
  <c r="D23" i="11"/>
  <c r="D6" i="11"/>
  <c r="H57" i="3"/>
  <c r="C13" i="20"/>
  <c r="C63" i="21"/>
  <c r="C62" i="21"/>
  <c r="C61" i="21"/>
  <c r="C60" i="21"/>
  <c r="C59" i="21"/>
  <c r="C58" i="21"/>
  <c r="C57" i="21"/>
  <c r="C56" i="21"/>
  <c r="C55" i="21"/>
  <c r="C54" i="21"/>
  <c r="C53" i="21"/>
  <c r="C52" i="21"/>
  <c r="C51" i="21"/>
  <c r="C50" i="21"/>
  <c r="C49" i="21"/>
  <c r="C48" i="21"/>
  <c r="C47" i="21"/>
  <c r="C46" i="21"/>
  <c r="C45" i="21"/>
  <c r="C44" i="21"/>
  <c r="C43" i="21"/>
  <c r="C42" i="21"/>
  <c r="C41" i="21"/>
  <c r="C40" i="21"/>
  <c r="C39" i="21"/>
  <c r="C38" i="21"/>
  <c r="C37" i="21"/>
  <c r="C36" i="21"/>
  <c r="C35" i="21"/>
  <c r="C34" i="21"/>
  <c r="C33" i="21"/>
  <c r="C32" i="21"/>
  <c r="C31" i="21"/>
  <c r="C30" i="21"/>
  <c r="C29" i="21"/>
  <c r="C28" i="21"/>
  <c r="C27" i="21"/>
  <c r="C26" i="21"/>
  <c r="C25" i="21"/>
  <c r="C24" i="21"/>
  <c r="C23" i="21"/>
  <c r="C22" i="21"/>
  <c r="C21" i="21"/>
  <c r="C20" i="21"/>
  <c r="C19" i="21"/>
  <c r="C18" i="21"/>
  <c r="C17" i="21"/>
  <c r="C16" i="21"/>
  <c r="C15" i="21"/>
  <c r="C14" i="21"/>
  <c r="C13" i="21"/>
  <c r="C12" i="21"/>
  <c r="C11" i="21"/>
  <c r="C10" i="21"/>
  <c r="C9" i="21"/>
  <c r="C8" i="21"/>
  <c r="C7" i="21"/>
  <c r="C6" i="21"/>
  <c r="C5" i="21"/>
  <c r="C4" i="21"/>
  <c r="C3" i="21"/>
  <c r="C63" i="20"/>
  <c r="C62" i="20"/>
  <c r="C61" i="20"/>
  <c r="C60" i="20"/>
  <c r="C59" i="20"/>
  <c r="C58" i="20"/>
  <c r="C57" i="20"/>
  <c r="C56" i="20"/>
  <c r="C55" i="20"/>
  <c r="C54" i="20"/>
  <c r="C53" i="20"/>
  <c r="C52" i="20"/>
  <c r="C51" i="20"/>
  <c r="C50" i="20"/>
  <c r="C49" i="20"/>
  <c r="C48" i="20"/>
  <c r="C47" i="20"/>
  <c r="C46" i="20"/>
  <c r="C45" i="20"/>
  <c r="C44" i="20"/>
  <c r="C43" i="20"/>
  <c r="C42" i="20"/>
  <c r="C41" i="20"/>
  <c r="C40" i="20"/>
  <c r="C39" i="20"/>
  <c r="C38" i="20"/>
  <c r="C37" i="20"/>
  <c r="C36" i="20"/>
  <c r="C35" i="20"/>
  <c r="C34" i="20"/>
  <c r="C33" i="20"/>
  <c r="C32" i="20"/>
  <c r="C31" i="20"/>
  <c r="C30" i="20"/>
  <c r="C29" i="20"/>
  <c r="C28" i="20"/>
  <c r="C27" i="20"/>
  <c r="C26" i="20"/>
  <c r="C25" i="20"/>
  <c r="C24" i="20"/>
  <c r="C23" i="20"/>
  <c r="C22" i="20"/>
  <c r="C21" i="20"/>
  <c r="C20" i="20"/>
  <c r="C19" i="20"/>
  <c r="C18" i="20"/>
  <c r="C17" i="20"/>
  <c r="C16" i="20"/>
  <c r="C15" i="20"/>
  <c r="C14" i="20"/>
  <c r="C12" i="20"/>
  <c r="C11" i="20"/>
  <c r="C10" i="20"/>
  <c r="C9" i="20"/>
  <c r="C8" i="20"/>
  <c r="C7" i="20"/>
  <c r="C6" i="20"/>
  <c r="C5" i="20"/>
  <c r="C4" i="20"/>
  <c r="C3" i="20"/>
  <c r="C63" i="19"/>
  <c r="C62" i="19"/>
  <c r="C61" i="19"/>
  <c r="C60" i="19"/>
  <c r="C59" i="19"/>
  <c r="C58" i="19"/>
  <c r="C57" i="19"/>
  <c r="C56" i="19"/>
  <c r="C55" i="19"/>
  <c r="C54" i="19"/>
  <c r="C53" i="19"/>
  <c r="C52" i="19"/>
  <c r="C51" i="19"/>
  <c r="C50" i="19"/>
  <c r="C49" i="19"/>
  <c r="C48" i="19"/>
  <c r="C47" i="19"/>
  <c r="C46" i="19"/>
  <c r="C45" i="19"/>
  <c r="C44" i="19"/>
  <c r="C43" i="19"/>
  <c r="C42" i="19"/>
  <c r="C41" i="19"/>
  <c r="C40" i="19"/>
  <c r="C39" i="19"/>
  <c r="C38" i="19"/>
  <c r="C37" i="19"/>
  <c r="C36" i="19"/>
  <c r="C35" i="19"/>
  <c r="C34" i="19"/>
  <c r="C33" i="19"/>
  <c r="C32" i="19"/>
  <c r="C31" i="19"/>
  <c r="C30" i="19"/>
  <c r="C29" i="19"/>
  <c r="C28" i="19"/>
  <c r="C27" i="19"/>
  <c r="C26" i="19"/>
  <c r="C25" i="19"/>
  <c r="C24" i="19"/>
  <c r="C23" i="19"/>
  <c r="C22" i="19"/>
  <c r="C21" i="19"/>
  <c r="C20" i="19"/>
  <c r="C19" i="19"/>
  <c r="C18" i="19"/>
  <c r="C17" i="19"/>
  <c r="C16" i="19"/>
  <c r="C15" i="19"/>
  <c r="C14" i="19"/>
  <c r="C13" i="19"/>
  <c r="C12" i="19"/>
  <c r="C11" i="19"/>
  <c r="C10" i="19"/>
  <c r="C9" i="19"/>
  <c r="C8" i="19"/>
  <c r="C7" i="19"/>
  <c r="C6" i="19"/>
  <c r="C5" i="19"/>
  <c r="C4" i="19"/>
  <c r="C3" i="19"/>
  <c r="G5" i="4"/>
  <c r="G6" i="4"/>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3" i="4"/>
  <c r="G54" i="4"/>
  <c r="G55" i="4"/>
  <c r="G56" i="4"/>
  <c r="G57" i="4"/>
  <c r="G58" i="4"/>
  <c r="G59" i="4"/>
  <c r="G60" i="4"/>
  <c r="G61" i="4"/>
  <c r="G62" i="4"/>
  <c r="G63" i="4"/>
  <c r="G64" i="4"/>
  <c r="G65" i="4"/>
  <c r="L7" i="11"/>
  <c r="L8" i="11"/>
  <c r="L9" i="11"/>
  <c r="L10" i="11"/>
  <c r="L11" i="11"/>
  <c r="L12" i="11"/>
  <c r="L13" i="11"/>
  <c r="L14" i="11"/>
  <c r="L15" i="11"/>
  <c r="L16" i="11"/>
  <c r="L17" i="11"/>
  <c r="L18" i="11"/>
  <c r="L19" i="11"/>
  <c r="L20" i="11"/>
  <c r="L21"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L49" i="11"/>
  <c r="L50" i="11"/>
  <c r="L51" i="11"/>
  <c r="L52" i="11"/>
  <c r="L53" i="11"/>
  <c r="L54" i="11"/>
  <c r="L55" i="11"/>
  <c r="L56" i="11"/>
  <c r="L57" i="11"/>
  <c r="L58" i="11"/>
  <c r="L59" i="11"/>
  <c r="L60" i="11"/>
  <c r="L61" i="11"/>
  <c r="L62" i="11"/>
  <c r="L63" i="11"/>
  <c r="L64" i="11"/>
  <c r="L65" i="11"/>
  <c r="L66" i="11"/>
  <c r="L6" i="11"/>
  <c r="I7" i="11"/>
  <c r="I8" i="11"/>
  <c r="I9" i="11"/>
  <c r="I10" i="11"/>
  <c r="I11" i="11"/>
  <c r="I12" i="11"/>
  <c r="I13" i="11"/>
  <c r="I14" i="11"/>
  <c r="I15" i="11"/>
  <c r="I16" i="11"/>
  <c r="I17" i="11"/>
  <c r="I19" i="11"/>
  <c r="I20" i="11"/>
  <c r="I21" i="11"/>
  <c r="I22" i="11"/>
  <c r="I23" i="11"/>
  <c r="I24" i="11"/>
  <c r="I25" i="11"/>
  <c r="I26" i="11"/>
  <c r="I27" i="11"/>
  <c r="I28" i="11"/>
  <c r="I29" i="11"/>
  <c r="I30" i="11"/>
  <c r="I31" i="11"/>
  <c r="I32" i="11"/>
  <c r="I33" i="11"/>
  <c r="I34" i="11"/>
  <c r="I35" i="11"/>
  <c r="I36" i="11"/>
  <c r="I37" i="11"/>
  <c r="I38" i="11"/>
  <c r="I39" i="11"/>
  <c r="I40" i="11"/>
  <c r="I41" i="11"/>
  <c r="I42" i="11"/>
  <c r="I43" i="11"/>
  <c r="I44" i="11"/>
  <c r="I45" i="11"/>
  <c r="I46" i="11"/>
  <c r="I47" i="11"/>
  <c r="I48" i="11"/>
  <c r="I49" i="11"/>
  <c r="I50" i="11"/>
  <c r="I51" i="11"/>
  <c r="I52" i="11"/>
  <c r="I53" i="11"/>
  <c r="I54" i="11"/>
  <c r="I55" i="11"/>
  <c r="I56" i="11"/>
  <c r="I57" i="11"/>
  <c r="I58" i="11"/>
  <c r="I59" i="11"/>
  <c r="I60" i="11"/>
  <c r="I61" i="11"/>
  <c r="I62" i="11"/>
  <c r="I63" i="11"/>
  <c r="I64" i="11"/>
  <c r="I65" i="11"/>
  <c r="I66" i="11"/>
  <c r="I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5" i="4"/>
  <c r="P7" i="11"/>
  <c r="P8" i="11"/>
  <c r="P9" i="11"/>
  <c r="P10" i="11"/>
  <c r="P11" i="11"/>
  <c r="P12" i="11"/>
  <c r="P13" i="11"/>
  <c r="P14" i="11"/>
  <c r="P15" i="11"/>
  <c r="P16" i="11"/>
  <c r="P17" i="11"/>
  <c r="P18" i="11"/>
  <c r="P19" i="11"/>
  <c r="P20" i="11"/>
  <c r="P21" i="11"/>
  <c r="P22" i="11"/>
  <c r="P23" i="11"/>
  <c r="P24" i="11"/>
  <c r="P25" i="11"/>
  <c r="P26" i="11"/>
  <c r="P27" i="11"/>
  <c r="P28" i="11"/>
  <c r="P29" i="11"/>
  <c r="P30" i="11"/>
  <c r="P31" i="11"/>
  <c r="P32" i="11"/>
  <c r="P33" i="11"/>
  <c r="P34" i="11"/>
  <c r="P35" i="11"/>
  <c r="P36" i="11"/>
  <c r="P37" i="11"/>
  <c r="P38" i="11"/>
  <c r="P39" i="11"/>
  <c r="P40" i="11"/>
  <c r="P41" i="11"/>
  <c r="P42" i="11"/>
  <c r="P43" i="11"/>
  <c r="P44" i="11"/>
  <c r="P45" i="11"/>
  <c r="P46" i="11"/>
  <c r="P47" i="11"/>
  <c r="P48" i="11"/>
  <c r="P49" i="11"/>
  <c r="P50" i="11"/>
  <c r="P51" i="11"/>
  <c r="P52" i="11"/>
  <c r="P53" i="11"/>
  <c r="P54" i="11"/>
  <c r="P55" i="11"/>
  <c r="P56" i="11"/>
  <c r="P57" i="11"/>
  <c r="P58" i="11"/>
  <c r="P59" i="11"/>
  <c r="P60" i="11"/>
  <c r="P61" i="11"/>
  <c r="P62" i="11"/>
  <c r="P63" i="11"/>
  <c r="P64" i="11"/>
  <c r="P65" i="11"/>
  <c r="P66" i="11"/>
  <c r="P6" i="11"/>
  <c r="C4" i="16"/>
  <c r="C5" i="16"/>
  <c r="C6" i="16"/>
  <c r="C7" i="16"/>
  <c r="C8" i="16"/>
  <c r="C9" i="16"/>
  <c r="C10" i="16"/>
  <c r="C11" i="16"/>
  <c r="C12" i="16"/>
  <c r="C13" i="16"/>
  <c r="C14" i="16"/>
  <c r="C15" i="16"/>
  <c r="C16" i="16"/>
  <c r="C17" i="16"/>
  <c r="C18" i="16"/>
  <c r="C19" i="16"/>
  <c r="C20" i="16"/>
  <c r="C21" i="16"/>
  <c r="C22" i="16"/>
  <c r="C23" i="16"/>
  <c r="C24" i="16"/>
  <c r="C25" i="16"/>
  <c r="C26" i="16"/>
  <c r="C27" i="16"/>
  <c r="C28" i="16"/>
  <c r="C29" i="16"/>
  <c r="C30" i="16"/>
  <c r="C31" i="16"/>
  <c r="C32" i="16"/>
  <c r="C33" i="16"/>
  <c r="C34" i="16"/>
  <c r="C35" i="16"/>
  <c r="C36" i="16"/>
  <c r="C37" i="16"/>
  <c r="C38" i="16"/>
  <c r="C39" i="16"/>
  <c r="C40" i="16"/>
  <c r="C41" i="16"/>
  <c r="C42" i="16"/>
  <c r="C43" i="16"/>
  <c r="C44" i="16"/>
  <c r="C45" i="16"/>
  <c r="C46" i="16"/>
  <c r="C47" i="16"/>
  <c r="C48" i="16"/>
  <c r="C49" i="16"/>
  <c r="C50" i="16"/>
  <c r="C51" i="16"/>
  <c r="C52" i="16"/>
  <c r="C53" i="16"/>
  <c r="C54" i="16"/>
  <c r="C55" i="16"/>
  <c r="C56" i="16"/>
  <c r="C57" i="16"/>
  <c r="C58" i="16"/>
  <c r="C59" i="16"/>
  <c r="C60" i="16"/>
  <c r="C61" i="16"/>
  <c r="C62" i="16"/>
  <c r="C63" i="16"/>
  <c r="C3" i="16"/>
  <c r="E4" i="12"/>
  <c r="G65" i="7" l="1"/>
  <c r="K40" i="6"/>
  <c r="R19" i="11"/>
  <c r="K30" i="6"/>
  <c r="K7" i="6"/>
  <c r="K19" i="6"/>
  <c r="K31" i="6"/>
  <c r="K43" i="6"/>
  <c r="K55" i="6"/>
  <c r="R9" i="11"/>
  <c r="R21" i="11"/>
  <c r="R45" i="11"/>
  <c r="R57" i="11"/>
  <c r="K52" i="6"/>
  <c r="K53" i="6"/>
  <c r="K8" i="6"/>
  <c r="K20" i="6"/>
  <c r="K32" i="6"/>
  <c r="K44" i="6"/>
  <c r="K56" i="6"/>
  <c r="R7" i="11"/>
  <c r="R32" i="11"/>
  <c r="K9" i="6"/>
  <c r="K21" i="6"/>
  <c r="K33" i="6"/>
  <c r="K45" i="6"/>
  <c r="K57" i="6"/>
  <c r="K5" i="6"/>
  <c r="R44" i="11"/>
  <c r="K10" i="6"/>
  <c r="K22" i="6"/>
  <c r="K34" i="6"/>
  <c r="K46" i="6"/>
  <c r="K58" i="6"/>
  <c r="K28" i="6"/>
  <c r="K17" i="6"/>
  <c r="K11" i="6"/>
  <c r="K23" i="6"/>
  <c r="K35" i="6"/>
  <c r="K47" i="6"/>
  <c r="K59" i="6"/>
  <c r="K13" i="6"/>
  <c r="K25" i="6"/>
  <c r="K37" i="6"/>
  <c r="K49" i="6"/>
  <c r="K61" i="6"/>
  <c r="E56" i="12"/>
  <c r="E5" i="12" l="1"/>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G52" i="4" s="1"/>
  <c r="E51" i="12"/>
  <c r="E52" i="12"/>
  <c r="E53" i="12"/>
  <c r="E54" i="12"/>
  <c r="E55" i="12"/>
  <c r="E57" i="12"/>
  <c r="E58" i="12"/>
  <c r="E59" i="12"/>
  <c r="E60" i="12"/>
  <c r="E61" i="12"/>
  <c r="E62" i="12"/>
  <c r="E63" i="12"/>
  <c r="E3" i="12"/>
  <c r="C4" i="13" l="1"/>
  <c r="C6" i="4" s="1"/>
  <c r="C5" i="13"/>
  <c r="C7" i="4" s="1"/>
  <c r="C6" i="13"/>
  <c r="C8" i="4" s="1"/>
  <c r="C7" i="13"/>
  <c r="C9" i="4" s="1"/>
  <c r="C8" i="13"/>
  <c r="C10" i="4" s="1"/>
  <c r="C9" i="13"/>
  <c r="C11" i="4" s="1"/>
  <c r="C10" i="13"/>
  <c r="C12" i="4" s="1"/>
  <c r="C11" i="13"/>
  <c r="C13" i="4" s="1"/>
  <c r="C12" i="13"/>
  <c r="C14" i="4" s="1"/>
  <c r="C13" i="13"/>
  <c r="C15" i="4" s="1"/>
  <c r="C14" i="13"/>
  <c r="C16" i="4" s="1"/>
  <c r="C15" i="13"/>
  <c r="C17" i="4" s="1"/>
  <c r="C16" i="13"/>
  <c r="C18" i="4" s="1"/>
  <c r="C17" i="13"/>
  <c r="C19" i="4" s="1"/>
  <c r="C18" i="13"/>
  <c r="C20" i="4" s="1"/>
  <c r="C19" i="13"/>
  <c r="C21" i="4" s="1"/>
  <c r="C20" i="13"/>
  <c r="C22" i="4" s="1"/>
  <c r="C21" i="13"/>
  <c r="C23" i="4" s="1"/>
  <c r="C22" i="13"/>
  <c r="C24" i="4" s="1"/>
  <c r="C23" i="13"/>
  <c r="C25" i="4" s="1"/>
  <c r="C24" i="13"/>
  <c r="C26" i="4" s="1"/>
  <c r="C25" i="13"/>
  <c r="C27" i="4" s="1"/>
  <c r="C26" i="13"/>
  <c r="C28" i="4" s="1"/>
  <c r="C27" i="13"/>
  <c r="C29" i="4" s="1"/>
  <c r="C28" i="13"/>
  <c r="C30" i="4" s="1"/>
  <c r="C29" i="13"/>
  <c r="C31" i="4" s="1"/>
  <c r="C30" i="13"/>
  <c r="C32" i="4" s="1"/>
  <c r="C31" i="13"/>
  <c r="C33" i="4" s="1"/>
  <c r="C32" i="13"/>
  <c r="C34" i="4" s="1"/>
  <c r="C33" i="13"/>
  <c r="C35" i="4" s="1"/>
  <c r="C34" i="13"/>
  <c r="C36" i="4" s="1"/>
  <c r="C35" i="13"/>
  <c r="C37" i="4" s="1"/>
  <c r="C36" i="13"/>
  <c r="C38" i="4" s="1"/>
  <c r="C37" i="13"/>
  <c r="C39" i="4" s="1"/>
  <c r="C38" i="13"/>
  <c r="C40" i="4" s="1"/>
  <c r="C39" i="13"/>
  <c r="C41" i="4" s="1"/>
  <c r="C40" i="13"/>
  <c r="C42" i="4" s="1"/>
  <c r="C41" i="13"/>
  <c r="C43" i="4" s="1"/>
  <c r="C42" i="13"/>
  <c r="C44" i="4" s="1"/>
  <c r="C43" i="13"/>
  <c r="C45" i="4" s="1"/>
  <c r="C44" i="13"/>
  <c r="C46" i="4" s="1"/>
  <c r="C45" i="13"/>
  <c r="C47" i="4" s="1"/>
  <c r="C46" i="13"/>
  <c r="C48" i="4" s="1"/>
  <c r="C47" i="13"/>
  <c r="C49" i="4" s="1"/>
  <c r="C48" i="13"/>
  <c r="C50" i="4" s="1"/>
  <c r="C49" i="13"/>
  <c r="C51" i="4" s="1"/>
  <c r="C50" i="13"/>
  <c r="C52" i="4" s="1"/>
  <c r="C51" i="13"/>
  <c r="C53" i="4" s="1"/>
  <c r="C52" i="13"/>
  <c r="C54" i="4" s="1"/>
  <c r="C53" i="13"/>
  <c r="C55" i="4" s="1"/>
  <c r="C54" i="13"/>
  <c r="C56" i="4" s="1"/>
  <c r="C55" i="13"/>
  <c r="C57" i="4" s="1"/>
  <c r="C56" i="13"/>
  <c r="C58" i="4" s="1"/>
  <c r="C57" i="13"/>
  <c r="C59" i="4" s="1"/>
  <c r="C58" i="13"/>
  <c r="C60" i="4" s="1"/>
  <c r="C59" i="13"/>
  <c r="C61" i="4" s="1"/>
  <c r="C60" i="13"/>
  <c r="C62" i="4" s="1"/>
  <c r="C61" i="13"/>
  <c r="C63" i="4" s="1"/>
  <c r="C62" i="13"/>
  <c r="C64" i="4" s="1"/>
  <c r="C63" i="13"/>
  <c r="C65" i="4" s="1"/>
  <c r="C3" i="13"/>
  <c r="C5" i="4" s="1"/>
  <c r="C80" i="6"/>
  <c r="Q6" i="6"/>
  <c r="B79" i="12"/>
  <c r="B78" i="12"/>
  <c r="B80" i="12"/>
  <c r="E60" i="6" l="1"/>
  <c r="E48" i="6"/>
  <c r="E36" i="6"/>
  <c r="E24" i="6"/>
  <c r="E12" i="6"/>
  <c r="E59" i="6"/>
  <c r="E47" i="6"/>
  <c r="E35" i="6"/>
  <c r="E23" i="6"/>
  <c r="E11" i="6"/>
  <c r="E10" i="6"/>
  <c r="E8" i="6"/>
  <c r="E43" i="6"/>
  <c r="E31" i="6"/>
  <c r="E7" i="6"/>
  <c r="E30" i="6"/>
  <c r="E61" i="6"/>
  <c r="E37" i="6"/>
  <c r="E13" i="6"/>
  <c r="E34" i="6"/>
  <c r="C79" i="6"/>
  <c r="E32" i="6"/>
  <c r="E19" i="6"/>
  <c r="E6" i="6"/>
  <c r="E49" i="6"/>
  <c r="E25" i="6"/>
  <c r="C78" i="6"/>
  <c r="E58" i="6"/>
  <c r="E46" i="6"/>
  <c r="E22" i="6"/>
  <c r="E57" i="6"/>
  <c r="E33" i="6"/>
  <c r="E9" i="6"/>
  <c r="E56" i="6"/>
  <c r="E44" i="6"/>
  <c r="E20" i="6"/>
  <c r="E55" i="6"/>
  <c r="E54" i="6"/>
  <c r="E42" i="6"/>
  <c r="E18" i="6"/>
  <c r="E53" i="6"/>
  <c r="E41" i="6"/>
  <c r="E29" i="6"/>
  <c r="E17" i="6"/>
  <c r="E5" i="6"/>
  <c r="E3" i="6"/>
  <c r="E52" i="6"/>
  <c r="E40" i="6"/>
  <c r="E28" i="6"/>
  <c r="E16" i="6"/>
  <c r="E4" i="6"/>
  <c r="E45" i="6"/>
  <c r="E21" i="6"/>
  <c r="E63" i="6"/>
  <c r="E51" i="6"/>
  <c r="E39" i="6"/>
  <c r="E27" i="6"/>
  <c r="E15" i="6"/>
  <c r="E62" i="6"/>
  <c r="E50" i="6"/>
  <c r="E38" i="6"/>
  <c r="E26" i="6"/>
  <c r="E14" i="6"/>
  <c r="K4" i="7"/>
  <c r="K5" i="7"/>
  <c r="K6" i="7"/>
  <c r="K7" i="7"/>
  <c r="K8" i="7"/>
  <c r="K9" i="7"/>
  <c r="K10" i="7"/>
  <c r="K11" i="7"/>
  <c r="K13" i="7"/>
  <c r="K12"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3" i="7"/>
  <c r="J65" i="7"/>
  <c r="F66" i="7" s="1"/>
  <c r="O4" i="7"/>
  <c r="O5" i="7"/>
  <c r="O6" i="7"/>
  <c r="O7" i="7"/>
  <c r="O8" i="7"/>
  <c r="O9" i="7"/>
  <c r="O10" i="7"/>
  <c r="O11" i="7"/>
  <c r="O13" i="7"/>
  <c r="O12"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3" i="7"/>
  <c r="N65" i="7"/>
  <c r="R65" i="7"/>
  <c r="S4" i="7"/>
  <c r="S5" i="7"/>
  <c r="S6" i="7"/>
  <c r="S7" i="7"/>
  <c r="S8" i="7"/>
  <c r="S9" i="7"/>
  <c r="S10" i="7"/>
  <c r="S11" i="7"/>
  <c r="S13" i="7"/>
  <c r="S12" i="7"/>
  <c r="S14" i="7"/>
  <c r="S15" i="7"/>
  <c r="S16" i="7"/>
  <c r="S17" i="7"/>
  <c r="S18" i="7"/>
  <c r="S19" i="7"/>
  <c r="S20" i="7"/>
  <c r="S21" i="7"/>
  <c r="S22" i="7"/>
  <c r="S23" i="7"/>
  <c r="S24" i="7"/>
  <c r="S25" i="7"/>
  <c r="S26" i="7"/>
  <c r="S27" i="7"/>
  <c r="S28" i="7"/>
  <c r="S29" i="7"/>
  <c r="S30" i="7"/>
  <c r="S31" i="7"/>
  <c r="S32" i="7"/>
  <c r="S33" i="7"/>
  <c r="S34" i="7"/>
  <c r="S35" i="7"/>
  <c r="S36" i="7"/>
  <c r="S37" i="7"/>
  <c r="S38" i="7"/>
  <c r="S39" i="7"/>
  <c r="S40" i="7"/>
  <c r="S41" i="7"/>
  <c r="S42" i="7"/>
  <c r="S43" i="7"/>
  <c r="S44" i="7"/>
  <c r="S45" i="7"/>
  <c r="S46" i="7"/>
  <c r="S47" i="7"/>
  <c r="S48" i="7"/>
  <c r="S49" i="7"/>
  <c r="S50" i="7"/>
  <c r="S51" i="7"/>
  <c r="S52" i="7"/>
  <c r="S53" i="7"/>
  <c r="S54" i="7"/>
  <c r="S55" i="7"/>
  <c r="S56" i="7"/>
  <c r="S57" i="7"/>
  <c r="S58" i="7"/>
  <c r="S59" i="7"/>
  <c r="S60" i="7"/>
  <c r="S61" i="7"/>
  <c r="S62" i="7"/>
  <c r="S63" i="7"/>
  <c r="S3" i="7"/>
  <c r="B65" i="7"/>
  <c r="C66" i="7" s="1"/>
  <c r="I4" i="7"/>
  <c r="I5" i="7"/>
  <c r="I6" i="7"/>
  <c r="I7" i="7"/>
  <c r="I8" i="7"/>
  <c r="I9" i="7"/>
  <c r="I10" i="7"/>
  <c r="I11" i="7"/>
  <c r="I13" i="7"/>
  <c r="I12"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3" i="7"/>
  <c r="U3" i="7" s="1"/>
  <c r="M4" i="7"/>
  <c r="N7" i="11" s="1"/>
  <c r="M5" i="7"/>
  <c r="N8" i="11" s="1"/>
  <c r="M6" i="7"/>
  <c r="N9" i="11" s="1"/>
  <c r="M7" i="7"/>
  <c r="N10" i="11" s="1"/>
  <c r="M8" i="7"/>
  <c r="N11" i="11" s="1"/>
  <c r="M9" i="7"/>
  <c r="N12" i="11" s="1"/>
  <c r="M10" i="7"/>
  <c r="N13" i="11" s="1"/>
  <c r="M11" i="7"/>
  <c r="N14" i="11" s="1"/>
  <c r="M13" i="7"/>
  <c r="N16" i="11" s="1"/>
  <c r="M12" i="7"/>
  <c r="N15" i="11" s="1"/>
  <c r="M14" i="7"/>
  <c r="N17" i="11" s="1"/>
  <c r="M15" i="7"/>
  <c r="N18" i="11" s="1"/>
  <c r="M16" i="7"/>
  <c r="N19" i="11" s="1"/>
  <c r="M17" i="7"/>
  <c r="N20" i="11" s="1"/>
  <c r="M18" i="7"/>
  <c r="N21" i="11" s="1"/>
  <c r="M19" i="7"/>
  <c r="N22" i="11" s="1"/>
  <c r="M20" i="7"/>
  <c r="N23" i="11" s="1"/>
  <c r="M21" i="7"/>
  <c r="N24" i="11" s="1"/>
  <c r="M22" i="7"/>
  <c r="N25" i="11" s="1"/>
  <c r="M23" i="7"/>
  <c r="N26" i="11" s="1"/>
  <c r="M24" i="7"/>
  <c r="N27" i="11" s="1"/>
  <c r="M25" i="7"/>
  <c r="N28" i="11" s="1"/>
  <c r="M26" i="7"/>
  <c r="N29" i="11" s="1"/>
  <c r="M27" i="7"/>
  <c r="N30" i="11" s="1"/>
  <c r="M28" i="7"/>
  <c r="N31" i="11" s="1"/>
  <c r="M29" i="7"/>
  <c r="N32" i="11" s="1"/>
  <c r="M30" i="7"/>
  <c r="N33" i="11" s="1"/>
  <c r="M31" i="7"/>
  <c r="N34" i="11" s="1"/>
  <c r="M32" i="7"/>
  <c r="N35" i="11" s="1"/>
  <c r="M33" i="7"/>
  <c r="N36" i="11" s="1"/>
  <c r="M34" i="7"/>
  <c r="N37" i="11" s="1"/>
  <c r="M35" i="7"/>
  <c r="N38" i="11" s="1"/>
  <c r="M36" i="7"/>
  <c r="N39" i="11" s="1"/>
  <c r="M37" i="7"/>
  <c r="N40" i="11" s="1"/>
  <c r="M38" i="7"/>
  <c r="N41" i="11" s="1"/>
  <c r="M39" i="7"/>
  <c r="N42" i="11" s="1"/>
  <c r="M40" i="7"/>
  <c r="N43" i="11" s="1"/>
  <c r="M41" i="7"/>
  <c r="N44" i="11" s="1"/>
  <c r="M42" i="7"/>
  <c r="N45" i="11" s="1"/>
  <c r="M43" i="7"/>
  <c r="N46" i="11" s="1"/>
  <c r="M44" i="7"/>
  <c r="N47" i="11" s="1"/>
  <c r="M45" i="7"/>
  <c r="N48" i="11" s="1"/>
  <c r="M46" i="7"/>
  <c r="N49" i="11" s="1"/>
  <c r="M47" i="7"/>
  <c r="N50" i="11" s="1"/>
  <c r="M48" i="7"/>
  <c r="N51" i="11" s="1"/>
  <c r="M49" i="7"/>
  <c r="N52" i="11" s="1"/>
  <c r="M50" i="7"/>
  <c r="N53" i="11" s="1"/>
  <c r="M51" i="7"/>
  <c r="N54" i="11" s="1"/>
  <c r="M52" i="7"/>
  <c r="N55" i="11" s="1"/>
  <c r="M53" i="7"/>
  <c r="N56" i="11" s="1"/>
  <c r="M54" i="7"/>
  <c r="N57" i="11" s="1"/>
  <c r="M55" i="7"/>
  <c r="N58" i="11" s="1"/>
  <c r="M56" i="7"/>
  <c r="N59" i="11" s="1"/>
  <c r="M57" i="7"/>
  <c r="N60" i="11" s="1"/>
  <c r="M58" i="7"/>
  <c r="N61" i="11" s="1"/>
  <c r="M59" i="7"/>
  <c r="N62" i="11" s="1"/>
  <c r="M60" i="7"/>
  <c r="N63" i="11" s="1"/>
  <c r="M61" i="7"/>
  <c r="N64" i="11" s="1"/>
  <c r="M62" i="7"/>
  <c r="N65" i="11" s="1"/>
  <c r="M63" i="7"/>
  <c r="N66" i="11" s="1"/>
  <c r="M3" i="7"/>
  <c r="N6" i="11" s="1"/>
  <c r="Q4" i="7"/>
  <c r="M7" i="11" s="1"/>
  <c r="Q5" i="7"/>
  <c r="M8" i="11" s="1"/>
  <c r="Q6" i="7"/>
  <c r="M9" i="11" s="1"/>
  <c r="Q7" i="7"/>
  <c r="M10" i="11" s="1"/>
  <c r="Q8" i="7"/>
  <c r="M11" i="11" s="1"/>
  <c r="Q9" i="7"/>
  <c r="M12" i="11" s="1"/>
  <c r="Q10" i="7"/>
  <c r="M13" i="11" s="1"/>
  <c r="Q11" i="7"/>
  <c r="M14" i="11" s="1"/>
  <c r="Q13" i="7"/>
  <c r="M16" i="11" s="1"/>
  <c r="Q12" i="7"/>
  <c r="M15" i="11" s="1"/>
  <c r="Q14" i="7"/>
  <c r="M17" i="11" s="1"/>
  <c r="Q15" i="7"/>
  <c r="M18" i="11" s="1"/>
  <c r="Q16" i="7"/>
  <c r="M19" i="11" s="1"/>
  <c r="Q17" i="7"/>
  <c r="M20" i="11" s="1"/>
  <c r="Q18" i="7"/>
  <c r="M21" i="11" s="1"/>
  <c r="Q19" i="7"/>
  <c r="M22" i="11" s="1"/>
  <c r="Q20" i="7"/>
  <c r="M23" i="11" s="1"/>
  <c r="Q21" i="7"/>
  <c r="M24" i="11" s="1"/>
  <c r="Q22" i="7"/>
  <c r="M25" i="11" s="1"/>
  <c r="Q23" i="7"/>
  <c r="M26" i="11" s="1"/>
  <c r="Q24" i="7"/>
  <c r="M27" i="11" s="1"/>
  <c r="Q25" i="7"/>
  <c r="M28" i="11" s="1"/>
  <c r="Q26" i="7"/>
  <c r="M29" i="11" s="1"/>
  <c r="Q27" i="7"/>
  <c r="M30" i="11" s="1"/>
  <c r="Q28" i="7"/>
  <c r="M31" i="11" s="1"/>
  <c r="Q29" i="7"/>
  <c r="M32" i="11" s="1"/>
  <c r="Q30" i="7"/>
  <c r="M33" i="11" s="1"/>
  <c r="Q31" i="7"/>
  <c r="M34" i="11" s="1"/>
  <c r="Q32" i="7"/>
  <c r="M35" i="11" s="1"/>
  <c r="Q33" i="7"/>
  <c r="M36" i="11" s="1"/>
  <c r="Q34" i="7"/>
  <c r="M37" i="11" s="1"/>
  <c r="Q35" i="7"/>
  <c r="M38" i="11" s="1"/>
  <c r="Q36" i="7"/>
  <c r="M39" i="11" s="1"/>
  <c r="Q37" i="7"/>
  <c r="M40" i="11" s="1"/>
  <c r="Q38" i="7"/>
  <c r="M41" i="11" s="1"/>
  <c r="Q39" i="7"/>
  <c r="M42" i="11" s="1"/>
  <c r="Q40" i="7"/>
  <c r="M43" i="11" s="1"/>
  <c r="Q41" i="7"/>
  <c r="M44" i="11" s="1"/>
  <c r="Q42" i="7"/>
  <c r="M45" i="11" s="1"/>
  <c r="Q43" i="7"/>
  <c r="M46" i="11" s="1"/>
  <c r="Q44" i="7"/>
  <c r="M47" i="11" s="1"/>
  <c r="Q45" i="7"/>
  <c r="M48" i="11" s="1"/>
  <c r="Q46" i="7"/>
  <c r="M49" i="11" s="1"/>
  <c r="Q47" i="7"/>
  <c r="M50" i="11" s="1"/>
  <c r="Q48" i="7"/>
  <c r="M51" i="11" s="1"/>
  <c r="Q49" i="7"/>
  <c r="M52" i="11" s="1"/>
  <c r="Q50" i="7"/>
  <c r="M53" i="11" s="1"/>
  <c r="Q51" i="7"/>
  <c r="M54" i="11" s="1"/>
  <c r="Q52" i="7"/>
  <c r="M55" i="11" s="1"/>
  <c r="Q53" i="7"/>
  <c r="M56" i="11" s="1"/>
  <c r="Q54" i="7"/>
  <c r="M57" i="11" s="1"/>
  <c r="Q55" i="7"/>
  <c r="M58" i="11" s="1"/>
  <c r="Q56" i="7"/>
  <c r="M59" i="11" s="1"/>
  <c r="Q57" i="7"/>
  <c r="M60" i="11" s="1"/>
  <c r="Q58" i="7"/>
  <c r="M61" i="11" s="1"/>
  <c r="Q59" i="7"/>
  <c r="M62" i="11" s="1"/>
  <c r="Q60" i="7"/>
  <c r="M63" i="11" s="1"/>
  <c r="Q61" i="7"/>
  <c r="M64" i="11" s="1"/>
  <c r="Q62" i="7"/>
  <c r="M65" i="11" s="1"/>
  <c r="Q63" i="7"/>
  <c r="M66" i="11" s="1"/>
  <c r="Q3" i="7"/>
  <c r="M6" i="11" s="1"/>
  <c r="H65" i="7"/>
  <c r="D66" i="7" s="1"/>
  <c r="P65" i="7"/>
  <c r="L65" i="7"/>
  <c r="O65" i="11" l="1"/>
  <c r="U62" i="7"/>
  <c r="O53" i="11"/>
  <c r="U50" i="7"/>
  <c r="O41" i="11"/>
  <c r="U38" i="7"/>
  <c r="O29" i="11"/>
  <c r="U26" i="7"/>
  <c r="O17" i="11"/>
  <c r="U14" i="7"/>
  <c r="V59" i="7"/>
  <c r="V47" i="7"/>
  <c r="V35" i="7"/>
  <c r="V23" i="7"/>
  <c r="V11" i="7"/>
  <c r="O18" i="11"/>
  <c r="U15" i="7"/>
  <c r="V13" i="7"/>
  <c r="O40" i="11"/>
  <c r="U37" i="7"/>
  <c r="O51" i="11"/>
  <c r="U48" i="7"/>
  <c r="O27" i="11"/>
  <c r="U24" i="7"/>
  <c r="V45" i="7"/>
  <c r="V9" i="7"/>
  <c r="O38" i="11"/>
  <c r="U35" i="7"/>
  <c r="O14" i="11"/>
  <c r="U11" i="7"/>
  <c r="V56" i="7"/>
  <c r="V32" i="7"/>
  <c r="I80" i="7"/>
  <c r="I79" i="7"/>
  <c r="V8" i="7"/>
  <c r="I81" i="7"/>
  <c r="O61" i="11"/>
  <c r="U58" i="7"/>
  <c r="O37" i="11"/>
  <c r="U34" i="7"/>
  <c r="V43" i="7"/>
  <c r="V7" i="7"/>
  <c r="O60" i="11"/>
  <c r="U57" i="7"/>
  <c r="O24" i="11"/>
  <c r="U21" i="7"/>
  <c r="V54" i="7"/>
  <c r="V6" i="7"/>
  <c r="O59" i="11"/>
  <c r="U56" i="7"/>
  <c r="O47" i="11"/>
  <c r="U44" i="7"/>
  <c r="O35" i="11"/>
  <c r="U32" i="7"/>
  <c r="O23" i="11"/>
  <c r="U20" i="7"/>
  <c r="O11" i="11"/>
  <c r="B81" i="7"/>
  <c r="U8" i="7"/>
  <c r="I10" i="4" s="1"/>
  <c r="B80" i="7"/>
  <c r="B79" i="7"/>
  <c r="V53" i="7"/>
  <c r="V41" i="7"/>
  <c r="V29" i="7"/>
  <c r="V17" i="7"/>
  <c r="V5" i="7"/>
  <c r="O66" i="11"/>
  <c r="U63" i="7"/>
  <c r="O30" i="11"/>
  <c r="U27" i="7"/>
  <c r="V24" i="7"/>
  <c r="O28" i="11"/>
  <c r="U25" i="7"/>
  <c r="O63" i="11"/>
  <c r="U60" i="7"/>
  <c r="O16" i="11"/>
  <c r="U13" i="7"/>
  <c r="I15" i="4" s="1"/>
  <c r="V33" i="7"/>
  <c r="O62" i="11"/>
  <c r="U59" i="7"/>
  <c r="O26" i="11"/>
  <c r="U23" i="7"/>
  <c r="V44" i="7"/>
  <c r="V20" i="7"/>
  <c r="O49" i="11"/>
  <c r="U46" i="7"/>
  <c r="O13" i="11"/>
  <c r="U10" i="7"/>
  <c r="V55" i="7"/>
  <c r="V19" i="7"/>
  <c r="O48" i="11"/>
  <c r="U45" i="7"/>
  <c r="V30" i="7"/>
  <c r="V18" i="7"/>
  <c r="O58" i="11"/>
  <c r="U55" i="7"/>
  <c r="O46" i="11"/>
  <c r="U43" i="7"/>
  <c r="O34" i="11"/>
  <c r="U31" i="7"/>
  <c r="O22" i="11"/>
  <c r="U19" i="7"/>
  <c r="O10" i="11"/>
  <c r="U7" i="7"/>
  <c r="I28" i="4" s="1"/>
  <c r="V3" i="7"/>
  <c r="V52" i="7"/>
  <c r="V40" i="7"/>
  <c r="V28" i="7"/>
  <c r="V16" i="7"/>
  <c r="V4" i="7"/>
  <c r="O54" i="11"/>
  <c r="U51" i="7"/>
  <c r="V48" i="7"/>
  <c r="O64" i="11"/>
  <c r="U61" i="7"/>
  <c r="V58" i="7"/>
  <c r="V46" i="7"/>
  <c r="V34" i="7"/>
  <c r="V22" i="7"/>
  <c r="V10" i="7"/>
  <c r="O39" i="11"/>
  <c r="U36" i="7"/>
  <c r="V57" i="7"/>
  <c r="V21" i="7"/>
  <c r="O25" i="11"/>
  <c r="U22" i="7"/>
  <c r="V31" i="7"/>
  <c r="O36" i="11"/>
  <c r="U33" i="7"/>
  <c r="O12" i="11"/>
  <c r="U9" i="7"/>
  <c r="I11" i="4" s="1"/>
  <c r="V42" i="7"/>
  <c r="O57" i="11"/>
  <c r="U54" i="7"/>
  <c r="O45" i="11"/>
  <c r="U42" i="7"/>
  <c r="O33" i="11"/>
  <c r="U30" i="7"/>
  <c r="O21" i="11"/>
  <c r="U18" i="7"/>
  <c r="O9" i="11"/>
  <c r="U6" i="7"/>
  <c r="V63" i="7"/>
  <c r="V51" i="7"/>
  <c r="V39" i="7"/>
  <c r="V27" i="7"/>
  <c r="V15" i="7"/>
  <c r="O42" i="11"/>
  <c r="U39" i="7"/>
  <c r="V60" i="7"/>
  <c r="O15" i="11"/>
  <c r="U12" i="7"/>
  <c r="O50" i="11"/>
  <c r="U47" i="7"/>
  <c r="O56" i="11"/>
  <c r="U53" i="7"/>
  <c r="O44" i="11"/>
  <c r="U41" i="7"/>
  <c r="O32" i="11"/>
  <c r="U29" i="7"/>
  <c r="O20" i="11"/>
  <c r="U17" i="7"/>
  <c r="O8" i="11"/>
  <c r="U5" i="7"/>
  <c r="V62" i="7"/>
  <c r="V50" i="7"/>
  <c r="V38" i="7"/>
  <c r="V26" i="7"/>
  <c r="V14" i="7"/>
  <c r="V36" i="7"/>
  <c r="O52" i="11"/>
  <c r="U49" i="7"/>
  <c r="O6" i="11"/>
  <c r="O55" i="11"/>
  <c r="U52" i="7"/>
  <c r="O43" i="11"/>
  <c r="U40" i="7"/>
  <c r="O31" i="11"/>
  <c r="U28" i="7"/>
  <c r="O19" i="11"/>
  <c r="U16" i="7"/>
  <c r="I63" i="4" s="1"/>
  <c r="O7" i="11"/>
  <c r="U4" i="7"/>
  <c r="V61" i="7"/>
  <c r="V49" i="7"/>
  <c r="V37" i="7"/>
  <c r="V25" i="7"/>
  <c r="V12" i="7"/>
  <c r="Q65" i="7"/>
  <c r="M68" i="11" s="1"/>
  <c r="I65" i="7"/>
  <c r="E66" i="7" s="1"/>
  <c r="M65" i="7"/>
  <c r="N68" i="11" s="1"/>
  <c r="K65" i="7"/>
  <c r="G66" i="7" s="1"/>
  <c r="S65" i="7"/>
  <c r="O65" i="7"/>
  <c r="I16" i="4" l="1"/>
  <c r="O68" i="11"/>
  <c r="I53" i="4"/>
  <c r="P68" i="11"/>
  <c r="I59" i="4"/>
  <c r="I47" i="4"/>
  <c r="I8" i="4"/>
  <c r="I36" i="4"/>
  <c r="I13" i="4"/>
  <c r="I64" i="4"/>
  <c r="I29" i="4"/>
  <c r="I56" i="4"/>
  <c r="I9" i="4"/>
  <c r="I22" i="4"/>
  <c r="I62" i="4"/>
  <c r="I57" i="4"/>
  <c r="I52" i="4"/>
  <c r="I27" i="4"/>
  <c r="I35" i="4"/>
  <c r="I32" i="4"/>
  <c r="I17" i="4"/>
  <c r="I26" i="4"/>
  <c r="I34" i="4"/>
  <c r="I40" i="4"/>
  <c r="I21" i="4"/>
  <c r="I37" i="4"/>
  <c r="I55" i="4"/>
  <c r="I54" i="4"/>
  <c r="I61" i="4"/>
  <c r="I46" i="4"/>
  <c r="I6" i="4"/>
  <c r="I38" i="4"/>
  <c r="I14" i="4"/>
  <c r="I50" i="4"/>
  <c r="I43" i="4"/>
  <c r="I19" i="4"/>
  <c r="I42" i="4"/>
  <c r="I51" i="4"/>
  <c r="I25" i="4"/>
  <c r="I33" i="4"/>
  <c r="I23" i="4"/>
  <c r="I24" i="4"/>
  <c r="I65" i="4"/>
  <c r="I44" i="4"/>
  <c r="I60" i="4"/>
  <c r="I7" i="4"/>
  <c r="I20" i="4"/>
  <c r="I49" i="4"/>
  <c r="I5" i="4"/>
  <c r="I31" i="4"/>
  <c r="I41" i="4"/>
  <c r="I18" i="4"/>
  <c r="I45" i="4"/>
  <c r="I58" i="4"/>
  <c r="I30" i="4"/>
  <c r="I39" i="4"/>
  <c r="I48" i="4"/>
  <c r="I12" i="4"/>
  <c r="B78" i="6"/>
  <c r="J25" i="11" a="1"/>
  <c r="J25" i="11" s="1"/>
  <c r="J36" i="11" a="1"/>
  <c r="J36" i="11" s="1"/>
  <c r="J46" i="11" a="1"/>
  <c r="J46" i="11" s="1"/>
  <c r="J7" i="11" a="1"/>
  <c r="J7" i="11" s="1"/>
  <c r="J16" i="11" a="1"/>
  <c r="J16" i="11" s="1"/>
  <c r="J26" i="11" a="1"/>
  <c r="J26" i="11" s="1"/>
  <c r="J37" i="11" a="1"/>
  <c r="J37" i="11" s="1"/>
  <c r="J47" i="11" a="1"/>
  <c r="J47" i="11" s="1"/>
  <c r="J57" i="11" a="1"/>
  <c r="J57" i="11" s="1"/>
  <c r="J12" i="11" a="1"/>
  <c r="J12" i="11" s="1"/>
  <c r="J52" i="11" a="1"/>
  <c r="J52" i="11" s="1"/>
  <c r="J8" i="11" a="1"/>
  <c r="J8" i="11" s="1"/>
  <c r="J17" i="11" a="1"/>
  <c r="J17" i="11" s="1"/>
  <c r="J27" i="11" a="1"/>
  <c r="J27" i="11" s="1"/>
  <c r="J38" i="11" a="1"/>
  <c r="J38" i="11" s="1"/>
  <c r="J58" i="11" a="1"/>
  <c r="J58" i="11" s="1"/>
  <c r="J9" i="11" a="1"/>
  <c r="J9" i="11" s="1"/>
  <c r="J59" i="11" a="1"/>
  <c r="J59" i="11" s="1"/>
  <c r="J28" i="11" a="1"/>
  <c r="J28" i="11" s="1"/>
  <c r="J60" i="11" a="1"/>
  <c r="J60" i="11" s="1"/>
  <c r="J19" i="11" a="1"/>
  <c r="J19" i="11" s="1"/>
  <c r="J61" i="11" a="1"/>
  <c r="J61" i="11" s="1"/>
  <c r="J30" i="11" a="1"/>
  <c r="J30" i="11" s="1"/>
  <c r="J41" i="11" a="1"/>
  <c r="J41" i="11" s="1"/>
  <c r="J63" i="11" a="1"/>
  <c r="J63" i="11" s="1"/>
  <c r="J32" i="11" a="1"/>
  <c r="J32" i="11" s="1"/>
  <c r="J53" i="11" a="1"/>
  <c r="J53" i="11" s="1"/>
  <c r="J24" i="11" a="1"/>
  <c r="J24" i="11" s="1"/>
  <c r="J56" i="11" a="1"/>
  <c r="J56" i="11" s="1"/>
  <c r="J48" i="11" a="1"/>
  <c r="J48" i="11" s="1"/>
  <c r="J39" i="11" a="1"/>
  <c r="J39" i="11" s="1"/>
  <c r="J29" i="11" a="1"/>
  <c r="J29" i="11" s="1"/>
  <c r="J11" i="11" a="1"/>
  <c r="J11" i="11" s="1"/>
  <c r="J31" i="11" a="1"/>
  <c r="J31" i="11" s="1"/>
  <c r="J21" i="11" a="1"/>
  <c r="J21" i="11" s="1"/>
  <c r="J42" i="11" a="1"/>
  <c r="J42" i="11" s="1"/>
  <c r="J64" i="11" a="1"/>
  <c r="J64" i="11" s="1"/>
  <c r="J15" i="11" a="1"/>
  <c r="J15" i="11" s="1"/>
  <c r="J45" i="11" a="1"/>
  <c r="J45" i="11" s="1"/>
  <c r="J18" i="11" a="1"/>
  <c r="J18" i="11" s="1"/>
  <c r="J49" i="11" a="1"/>
  <c r="J49" i="11" s="1"/>
  <c r="J10" i="11" a="1"/>
  <c r="J10" i="11" s="1"/>
  <c r="J50" i="11" a="1"/>
  <c r="J50" i="11" s="1"/>
  <c r="J20" i="11" a="1"/>
  <c r="J20" i="11" s="1"/>
  <c r="J40" i="11" a="1"/>
  <c r="J40" i="11" s="1"/>
  <c r="J51" i="11" a="1"/>
  <c r="J51" i="11" s="1"/>
  <c r="J62" i="11" a="1"/>
  <c r="J62" i="11" s="1"/>
  <c r="J35" i="11" a="1"/>
  <c r="J35" i="11" s="1"/>
  <c r="J13" i="11" a="1"/>
  <c r="J13" i="11" s="1"/>
  <c r="J22" i="11" a="1"/>
  <c r="J22" i="11" s="1"/>
  <c r="J33" i="11" a="1"/>
  <c r="J33" i="11" s="1"/>
  <c r="J43" i="11" a="1"/>
  <c r="J43" i="11" s="1"/>
  <c r="J54" i="11" a="1"/>
  <c r="J54" i="11" s="1"/>
  <c r="J65" i="11" a="1"/>
  <c r="J65" i="11" s="1"/>
  <c r="J14" i="11" a="1"/>
  <c r="J14" i="11" s="1"/>
  <c r="J23" i="11" a="1"/>
  <c r="J23" i="11" s="1"/>
  <c r="J34" i="11" a="1"/>
  <c r="J34" i="11" s="1"/>
  <c r="J44" i="11" a="1"/>
  <c r="J44" i="11" s="1"/>
  <c r="J55" i="11" a="1"/>
  <c r="J55" i="11" s="1"/>
  <c r="J66" i="11" a="1"/>
  <c r="J66" i="11" s="1"/>
  <c r="B10" i="11"/>
  <c r="B13" i="11"/>
  <c r="B7" i="11"/>
  <c r="B8" i="11"/>
  <c r="B9" i="11"/>
  <c r="B11" i="11"/>
  <c r="B12" i="11"/>
  <c r="B14" i="11"/>
  <c r="B16" i="11"/>
  <c r="B15"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B64" i="11"/>
  <c r="B65" i="11"/>
  <c r="B66" i="11"/>
  <c r="B6" i="11"/>
  <c r="C17" i="9"/>
  <c r="B19" i="4" s="1"/>
  <c r="C18" i="9"/>
  <c r="B20" i="4" s="1"/>
  <c r="C19" i="9"/>
  <c r="B21" i="4" s="1"/>
  <c r="C20" i="9"/>
  <c r="B22" i="4" s="1"/>
  <c r="C21" i="9"/>
  <c r="B23" i="4" s="1"/>
  <c r="C22" i="9"/>
  <c r="B24" i="4" s="1"/>
  <c r="C23" i="9"/>
  <c r="B25" i="4" s="1"/>
  <c r="C24" i="9"/>
  <c r="B26" i="4" s="1"/>
  <c r="C25" i="9"/>
  <c r="B27" i="4" s="1"/>
  <c r="C26" i="9"/>
  <c r="B28" i="4" s="1"/>
  <c r="C27" i="9"/>
  <c r="B29" i="4" s="1"/>
  <c r="C28" i="9"/>
  <c r="B30" i="4" s="1"/>
  <c r="C29" i="9"/>
  <c r="B31" i="4" s="1"/>
  <c r="C30" i="9"/>
  <c r="B32" i="4" s="1"/>
  <c r="C31" i="9"/>
  <c r="B33" i="4" s="1"/>
  <c r="C32" i="9"/>
  <c r="B34" i="4" s="1"/>
  <c r="C33" i="9"/>
  <c r="B35" i="4" s="1"/>
  <c r="C34" i="9"/>
  <c r="B36" i="4" s="1"/>
  <c r="C35" i="9"/>
  <c r="B37" i="4" s="1"/>
  <c r="C36" i="9"/>
  <c r="B38" i="4" s="1"/>
  <c r="C37" i="9"/>
  <c r="B39" i="4" s="1"/>
  <c r="C38" i="9"/>
  <c r="B40" i="4" s="1"/>
  <c r="C39" i="9"/>
  <c r="B41" i="4" s="1"/>
  <c r="C40" i="9"/>
  <c r="B42" i="4" s="1"/>
  <c r="C41" i="9"/>
  <c r="B43" i="4" s="1"/>
  <c r="C42" i="9"/>
  <c r="B44" i="4" s="1"/>
  <c r="C43" i="9"/>
  <c r="B45" i="4" s="1"/>
  <c r="C44" i="9"/>
  <c r="B46" i="4" s="1"/>
  <c r="C45" i="9"/>
  <c r="B47" i="4" s="1"/>
  <c r="C46" i="9"/>
  <c r="B48" i="4" s="1"/>
  <c r="C47" i="9"/>
  <c r="B49" i="4" s="1"/>
  <c r="C48" i="9"/>
  <c r="B50" i="4" s="1"/>
  <c r="C49" i="9"/>
  <c r="B51" i="4" s="1"/>
  <c r="C50" i="9"/>
  <c r="B52" i="4" s="1"/>
  <c r="C51" i="9"/>
  <c r="B53" i="4" s="1"/>
  <c r="C52" i="9"/>
  <c r="B54" i="4" s="1"/>
  <c r="C53" i="9"/>
  <c r="B55" i="4" s="1"/>
  <c r="C54" i="9"/>
  <c r="B56" i="4" s="1"/>
  <c r="C55" i="9"/>
  <c r="B57" i="4" s="1"/>
  <c r="C56" i="9"/>
  <c r="B58" i="4" s="1"/>
  <c r="C57" i="9"/>
  <c r="B59" i="4" s="1"/>
  <c r="C58" i="9"/>
  <c r="B60" i="4" s="1"/>
  <c r="C59" i="9"/>
  <c r="B61" i="4" s="1"/>
  <c r="C60" i="9"/>
  <c r="B62" i="4" s="1"/>
  <c r="C61" i="9"/>
  <c r="B63" i="4" s="1"/>
  <c r="C62" i="9"/>
  <c r="B64" i="4" s="1"/>
  <c r="C63" i="9"/>
  <c r="B65" i="4" s="1"/>
  <c r="C4" i="9"/>
  <c r="B6" i="4" s="1"/>
  <c r="C5" i="9"/>
  <c r="B7" i="4" s="1"/>
  <c r="C6" i="9"/>
  <c r="B8" i="4" s="1"/>
  <c r="C7" i="9"/>
  <c r="B9" i="4" s="1"/>
  <c r="C8" i="9"/>
  <c r="B10" i="4" s="1"/>
  <c r="C9" i="9"/>
  <c r="B11" i="4" s="1"/>
  <c r="C10" i="9"/>
  <c r="B12" i="4" s="1"/>
  <c r="C11" i="9"/>
  <c r="B13" i="4" s="1"/>
  <c r="C13" i="9"/>
  <c r="B15" i="4" s="1"/>
  <c r="C12" i="9"/>
  <c r="B14" i="4" s="1"/>
  <c r="C14" i="9"/>
  <c r="B16" i="4" s="1"/>
  <c r="C15" i="9"/>
  <c r="B17" i="4" s="1"/>
  <c r="C16" i="9"/>
  <c r="B18" i="4" s="1"/>
  <c r="C3" i="9"/>
  <c r="H4" i="6"/>
  <c r="H5" i="6"/>
  <c r="H6" i="6"/>
  <c r="H7" i="6"/>
  <c r="H8" i="6"/>
  <c r="H9" i="6"/>
  <c r="H10" i="6"/>
  <c r="H11" i="6"/>
  <c r="Q14" i="11" s="1"/>
  <c r="H13" i="6"/>
  <c r="H12" i="6"/>
  <c r="H14" i="6"/>
  <c r="H15" i="6"/>
  <c r="H16" i="6"/>
  <c r="H17" i="6"/>
  <c r="H18" i="6"/>
  <c r="Q21" i="11" s="1"/>
  <c r="H19" i="6"/>
  <c r="H20" i="6"/>
  <c r="Q23" i="11" s="1"/>
  <c r="H21" i="6"/>
  <c r="H22" i="6"/>
  <c r="H23" i="6"/>
  <c r="H24" i="6"/>
  <c r="H25" i="6"/>
  <c r="H26" i="6"/>
  <c r="H27" i="6"/>
  <c r="H28" i="6"/>
  <c r="H29" i="6"/>
  <c r="H30" i="6"/>
  <c r="H31" i="6"/>
  <c r="H32" i="6"/>
  <c r="H33" i="6"/>
  <c r="H34" i="6"/>
  <c r="H35" i="6"/>
  <c r="H36" i="6"/>
  <c r="H37" i="6"/>
  <c r="H38" i="6"/>
  <c r="H39" i="6"/>
  <c r="H40" i="6"/>
  <c r="H41" i="6"/>
  <c r="H42" i="6"/>
  <c r="Q45" i="11" s="1"/>
  <c r="H43" i="6"/>
  <c r="H44" i="6"/>
  <c r="Q47" i="11" s="1"/>
  <c r="H45" i="6"/>
  <c r="H46" i="6"/>
  <c r="H47" i="6"/>
  <c r="H48" i="6"/>
  <c r="H49" i="6"/>
  <c r="H50" i="6"/>
  <c r="H51" i="6"/>
  <c r="H52" i="6"/>
  <c r="H53" i="6"/>
  <c r="Q56" i="11" s="1"/>
  <c r="H54" i="6"/>
  <c r="H55" i="6"/>
  <c r="H56" i="6"/>
  <c r="Q59" i="11" s="1"/>
  <c r="H57" i="6"/>
  <c r="Q60" i="11" s="1"/>
  <c r="H58" i="6"/>
  <c r="H59" i="6"/>
  <c r="H60" i="6"/>
  <c r="H61" i="6"/>
  <c r="H62" i="6"/>
  <c r="H63" i="6"/>
  <c r="H65" i="6"/>
  <c r="F6" i="2"/>
  <c r="G6" i="2" s="1"/>
  <c r="B79" i="6" l="1"/>
  <c r="B80" i="6"/>
  <c r="I18" i="6"/>
  <c r="I10" i="6"/>
  <c r="Q13" i="11"/>
  <c r="I24" i="6"/>
  <c r="Q27" i="11"/>
  <c r="I34" i="6"/>
  <c r="Q37" i="11"/>
  <c r="I9" i="6"/>
  <c r="Q12" i="11"/>
  <c r="I60" i="6"/>
  <c r="Q63" i="11"/>
  <c r="I48" i="6"/>
  <c r="Q51" i="11"/>
  <c r="I36" i="6"/>
  <c r="Q39" i="11"/>
  <c r="I13" i="6"/>
  <c r="Q16" i="11"/>
  <c r="I59" i="6"/>
  <c r="Q62" i="11"/>
  <c r="I47" i="6"/>
  <c r="Q50" i="11"/>
  <c r="I35" i="6"/>
  <c r="Q38" i="11"/>
  <c r="I23" i="6"/>
  <c r="Q26" i="11"/>
  <c r="I33" i="6"/>
  <c r="Q36" i="11"/>
  <c r="I58" i="6"/>
  <c r="Q61" i="11"/>
  <c r="I45" i="6"/>
  <c r="Q48" i="11"/>
  <c r="I21" i="6"/>
  <c r="Q24" i="11"/>
  <c r="I31" i="6"/>
  <c r="Q34" i="11"/>
  <c r="I54" i="6"/>
  <c r="Q57" i="11"/>
  <c r="I30" i="6"/>
  <c r="Q33" i="11"/>
  <c r="I6" i="6"/>
  <c r="Q9" i="11"/>
  <c r="I46" i="6"/>
  <c r="Q49" i="11"/>
  <c r="I55" i="6"/>
  <c r="Q58" i="11"/>
  <c r="I7" i="6"/>
  <c r="Q10" i="11"/>
  <c r="I41" i="6"/>
  <c r="Q44" i="11"/>
  <c r="I29" i="6"/>
  <c r="Q32" i="11"/>
  <c r="I5" i="6"/>
  <c r="Q8" i="11"/>
  <c r="I43" i="6"/>
  <c r="Q46" i="11"/>
  <c r="I52" i="6"/>
  <c r="Q55" i="11"/>
  <c r="I40" i="6"/>
  <c r="Q43" i="11"/>
  <c r="I28" i="6"/>
  <c r="Q31" i="11"/>
  <c r="I16" i="6"/>
  <c r="Q19" i="11"/>
  <c r="I4" i="6"/>
  <c r="Q7" i="11"/>
  <c r="I8" i="6"/>
  <c r="Q11" i="11"/>
  <c r="I19" i="6"/>
  <c r="Q22" i="11"/>
  <c r="I17" i="6"/>
  <c r="Q20" i="11"/>
  <c r="I63" i="6"/>
  <c r="Q66" i="11"/>
  <c r="I51" i="6"/>
  <c r="Q54" i="11"/>
  <c r="I39" i="6"/>
  <c r="Q42" i="11"/>
  <c r="I27" i="6"/>
  <c r="Q30" i="11"/>
  <c r="I15" i="6"/>
  <c r="Q18" i="11"/>
  <c r="I22" i="6"/>
  <c r="Q25" i="11"/>
  <c r="I32" i="6"/>
  <c r="Q35" i="11"/>
  <c r="I62" i="6"/>
  <c r="Q65" i="11"/>
  <c r="I50" i="6"/>
  <c r="Q53" i="11"/>
  <c r="I38" i="6"/>
  <c r="Q41" i="11"/>
  <c r="I26" i="6"/>
  <c r="Q29" i="11"/>
  <c r="I14" i="6"/>
  <c r="Q17" i="11"/>
  <c r="I61" i="6"/>
  <c r="Q64" i="11"/>
  <c r="I49" i="6"/>
  <c r="Q52" i="11"/>
  <c r="I37" i="6"/>
  <c r="Q40" i="11"/>
  <c r="I25" i="6"/>
  <c r="Q28" i="11"/>
  <c r="I12" i="6"/>
  <c r="Q15" i="11"/>
  <c r="J6" i="11" a="1"/>
  <c r="J6" i="11" s="1"/>
  <c r="H78" i="6"/>
  <c r="I56" i="6"/>
  <c r="I53" i="6"/>
  <c r="I57" i="6"/>
  <c r="I44" i="6"/>
  <c r="I20" i="6"/>
  <c r="I42" i="6"/>
  <c r="H79" i="6"/>
  <c r="E9" i="11"/>
  <c r="I11" i="6"/>
  <c r="H80" i="6"/>
  <c r="D4" i="8"/>
  <c r="D5" i="8"/>
  <c r="D6" i="8"/>
  <c r="D7" i="8"/>
  <c r="D8" i="8"/>
  <c r="D9" i="8"/>
  <c r="D10" i="8"/>
  <c r="D11" i="8"/>
  <c r="D13" i="8"/>
  <c r="D12"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58" i="8"/>
  <c r="D59" i="8"/>
  <c r="D60" i="8"/>
  <c r="D61" i="8"/>
  <c r="D62" i="8"/>
  <c r="D63" i="8"/>
  <c r="D3" i="8"/>
  <c r="I3" i="6" l="1"/>
  <c r="Q6" i="11"/>
  <c r="S58" i="11"/>
  <c r="S21" i="11"/>
  <c r="S8" i="11"/>
  <c r="S18" i="11"/>
  <c r="S55" i="11"/>
  <c r="S34" i="11"/>
  <c r="S9" i="11"/>
  <c r="S32" i="11"/>
  <c r="S15" i="11"/>
  <c r="S22" i="11"/>
  <c r="S43" i="11"/>
  <c r="S27" i="11"/>
  <c r="S45" i="11"/>
  <c r="S20" i="11"/>
  <c r="S19" i="11"/>
  <c r="S14" i="11"/>
  <c r="S57" i="11"/>
  <c r="S31" i="11"/>
  <c r="S66" i="11"/>
  <c r="S30" i="11"/>
  <c r="S65" i="11"/>
  <c r="S29" i="11"/>
  <c r="S64" i="11"/>
  <c r="S40" i="11"/>
  <c r="S63" i="11"/>
  <c r="S39" i="11"/>
  <c r="S50" i="11"/>
  <c r="S13" i="11"/>
  <c r="S10" i="11"/>
  <c r="S33" i="11"/>
  <c r="S56" i="11"/>
  <c r="S6" i="11"/>
  <c r="S7" i="11"/>
  <c r="S54" i="11"/>
  <c r="S42" i="11"/>
  <c r="S53" i="11"/>
  <c r="S41" i="11"/>
  <c r="S17" i="11"/>
  <c r="S52" i="11"/>
  <c r="S28" i="11"/>
  <c r="S51" i="11"/>
  <c r="S16" i="11"/>
  <c r="S62" i="11"/>
  <c r="S38" i="11"/>
  <c r="S26" i="11"/>
  <c r="S61" i="11"/>
  <c r="S49" i="11"/>
  <c r="S37" i="11"/>
  <c r="S25" i="11"/>
  <c r="S60" i="11"/>
  <c r="S48" i="11"/>
  <c r="S36" i="11"/>
  <c r="S24" i="11"/>
  <c r="S12" i="11"/>
  <c r="S46" i="11"/>
  <c r="S44" i="11"/>
  <c r="S59" i="11"/>
  <c r="S47" i="11"/>
  <c r="S35" i="11"/>
  <c r="S23" i="11"/>
  <c r="S11" i="11"/>
  <c r="H59" i="3"/>
  <c r="I59" i="3" s="1"/>
  <c r="H4" i="3"/>
  <c r="I4" i="3" s="1"/>
  <c r="H5" i="3"/>
  <c r="I5" i="3" s="1"/>
  <c r="H6" i="3"/>
  <c r="I6" i="3" s="1"/>
  <c r="H7" i="3"/>
  <c r="I7" i="3" s="1"/>
  <c r="H8" i="3"/>
  <c r="I8" i="3" s="1"/>
  <c r="H9" i="3"/>
  <c r="I9" i="3" s="1"/>
  <c r="H10" i="3"/>
  <c r="I10" i="3" s="1"/>
  <c r="H11" i="3"/>
  <c r="I11" i="3" s="1"/>
  <c r="H13" i="3"/>
  <c r="I13" i="3" s="1"/>
  <c r="H12" i="3"/>
  <c r="I12" i="3" s="1"/>
  <c r="H14" i="3"/>
  <c r="I14" i="3" s="1"/>
  <c r="H15" i="3"/>
  <c r="I15" i="3" s="1"/>
  <c r="H16" i="3"/>
  <c r="I16" i="3" s="1"/>
  <c r="H17" i="3"/>
  <c r="I17" i="3" s="1"/>
  <c r="H18" i="3"/>
  <c r="I18" i="3" s="1"/>
  <c r="H19" i="3"/>
  <c r="I19" i="3" s="1"/>
  <c r="H20" i="3"/>
  <c r="I20" i="3" s="1"/>
  <c r="H21" i="3"/>
  <c r="I21" i="3" s="1"/>
  <c r="H22" i="3"/>
  <c r="I22" i="3" s="1"/>
  <c r="H23" i="3"/>
  <c r="I23" i="3" s="1"/>
  <c r="H24" i="3"/>
  <c r="I24" i="3" s="1"/>
  <c r="H25" i="3"/>
  <c r="I25" i="3" s="1"/>
  <c r="H26" i="3"/>
  <c r="I26" i="3" s="1"/>
  <c r="H27" i="3"/>
  <c r="I27" i="3" s="1"/>
  <c r="H28" i="3"/>
  <c r="I28" i="3" s="1"/>
  <c r="H29" i="3"/>
  <c r="I29" i="3" s="1"/>
  <c r="H30" i="3"/>
  <c r="I30" i="3" s="1"/>
  <c r="H31" i="3"/>
  <c r="I31" i="3" s="1"/>
  <c r="H32" i="3"/>
  <c r="I32" i="3" s="1"/>
  <c r="H33" i="3"/>
  <c r="I33" i="3" s="1"/>
  <c r="H34" i="3"/>
  <c r="I34" i="3" s="1"/>
  <c r="H35" i="3"/>
  <c r="I35" i="3" s="1"/>
  <c r="H36" i="3"/>
  <c r="I36" i="3" s="1"/>
  <c r="H37" i="3"/>
  <c r="I37" i="3" s="1"/>
  <c r="H38" i="3"/>
  <c r="I38" i="3" s="1"/>
  <c r="H39" i="3"/>
  <c r="I39" i="3" s="1"/>
  <c r="H40" i="3"/>
  <c r="I40" i="3" s="1"/>
  <c r="H41" i="3"/>
  <c r="I41" i="3" s="1"/>
  <c r="H42" i="3"/>
  <c r="I42" i="3" s="1"/>
  <c r="H43" i="3"/>
  <c r="I43" i="3" s="1"/>
  <c r="H44" i="3"/>
  <c r="I44" i="3" s="1"/>
  <c r="H45" i="3"/>
  <c r="I45" i="3" s="1"/>
  <c r="H46" i="3"/>
  <c r="I46" i="3" s="1"/>
  <c r="H47" i="3"/>
  <c r="I47" i="3" s="1"/>
  <c r="H48" i="3"/>
  <c r="I48" i="3" s="1"/>
  <c r="H49" i="3"/>
  <c r="I49" i="3" s="1"/>
  <c r="H50" i="3"/>
  <c r="I50" i="3" s="1"/>
  <c r="H51" i="3"/>
  <c r="I51" i="3" s="1"/>
  <c r="H52" i="3"/>
  <c r="I52" i="3" s="1"/>
  <c r="H53" i="3"/>
  <c r="I53" i="3" s="1"/>
  <c r="H54" i="3"/>
  <c r="I54" i="3" s="1"/>
  <c r="H55" i="3"/>
  <c r="I55" i="3" s="1"/>
  <c r="H56" i="3"/>
  <c r="I56" i="3" s="1"/>
  <c r="I57" i="3"/>
  <c r="H58" i="3"/>
  <c r="I58" i="3" s="1"/>
  <c r="H60" i="3"/>
  <c r="I60" i="3" s="1"/>
  <c r="H61" i="3"/>
  <c r="I61" i="3" s="1"/>
  <c r="H62" i="3"/>
  <c r="I62" i="3" s="1"/>
  <c r="H63" i="3"/>
  <c r="I63" i="3" s="1"/>
  <c r="H3" i="3"/>
  <c r="I3" i="3" s="1"/>
  <c r="F4" i="2"/>
  <c r="F5" i="2"/>
  <c r="E8" i="4"/>
  <c r="F7" i="2"/>
  <c r="F8" i="2"/>
  <c r="F9" i="2"/>
  <c r="F10" i="2"/>
  <c r="F11" i="2"/>
  <c r="F13" i="2"/>
  <c r="F12"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E51" i="11" s="1"/>
  <c r="F49" i="2"/>
  <c r="F50" i="2"/>
  <c r="F51" i="2"/>
  <c r="F52" i="2"/>
  <c r="F53" i="2"/>
  <c r="F54" i="2"/>
  <c r="F55" i="2"/>
  <c r="F56" i="2"/>
  <c r="F57" i="2"/>
  <c r="F58" i="2"/>
  <c r="F59" i="2"/>
  <c r="F60" i="2"/>
  <c r="F61" i="2"/>
  <c r="F62" i="2"/>
  <c r="F63" i="2"/>
  <c r="F3" i="2"/>
  <c r="F52" i="4" l="1"/>
  <c r="F53" i="11"/>
  <c r="F28" i="4"/>
  <c r="F29" i="11"/>
  <c r="F39" i="4"/>
  <c r="F40" i="11"/>
  <c r="F14" i="4"/>
  <c r="F15" i="11"/>
  <c r="F12" i="4"/>
  <c r="F13" i="11"/>
  <c r="F9" i="4"/>
  <c r="F10" i="11"/>
  <c r="F40" i="4"/>
  <c r="F41" i="11"/>
  <c r="F51" i="4"/>
  <c r="F52" i="11"/>
  <c r="F37" i="4"/>
  <c r="F38" i="11"/>
  <c r="F8" i="4"/>
  <c r="F9" i="11"/>
  <c r="F6" i="11"/>
  <c r="F5" i="4"/>
  <c r="F53" i="4"/>
  <c r="F54" i="11"/>
  <c r="F41" i="4"/>
  <c r="F42" i="11"/>
  <c r="F17" i="4"/>
  <c r="F18" i="11"/>
  <c r="F60" i="4"/>
  <c r="F61" i="11"/>
  <c r="F35" i="4"/>
  <c r="F36" i="11"/>
  <c r="F34" i="4"/>
  <c r="F35" i="11"/>
  <c r="F65" i="4"/>
  <c r="F66" i="11"/>
  <c r="F62" i="4"/>
  <c r="F63" i="11"/>
  <c r="F49" i="4"/>
  <c r="F50" i="11"/>
  <c r="F25" i="4"/>
  <c r="F26" i="11"/>
  <c r="F13" i="4"/>
  <c r="F14" i="11"/>
  <c r="F24" i="4"/>
  <c r="F25" i="11"/>
  <c r="F11" i="4"/>
  <c r="F12" i="11"/>
  <c r="F10" i="4"/>
  <c r="F11" i="11"/>
  <c r="F7" i="4"/>
  <c r="F8" i="11"/>
  <c r="F48" i="4"/>
  <c r="F49" i="11"/>
  <c r="F47" i="4"/>
  <c r="F48" i="11"/>
  <c r="F58" i="4"/>
  <c r="F59" i="11"/>
  <c r="F46" i="4"/>
  <c r="F47" i="11"/>
  <c r="F57" i="4"/>
  <c r="F58" i="11"/>
  <c r="F33" i="4"/>
  <c r="F34" i="11"/>
  <c r="F21" i="4"/>
  <c r="F22" i="11"/>
  <c r="F44" i="4"/>
  <c r="F45" i="11"/>
  <c r="F55" i="4"/>
  <c r="F56" i="11"/>
  <c r="F42" i="4"/>
  <c r="F43" i="11"/>
  <c r="F30" i="4"/>
  <c r="F31" i="11"/>
  <c r="F18" i="4"/>
  <c r="F19" i="11"/>
  <c r="F6" i="4"/>
  <c r="F7" i="11"/>
  <c r="F36" i="4"/>
  <c r="F37" i="11"/>
  <c r="F23" i="4"/>
  <c r="F24" i="11"/>
  <c r="F56" i="4"/>
  <c r="F57" i="11"/>
  <c r="F32" i="4"/>
  <c r="F33" i="11"/>
  <c r="F20" i="4"/>
  <c r="F21" i="11"/>
  <c r="F43" i="4"/>
  <c r="F44" i="11"/>
  <c r="F31" i="4"/>
  <c r="F32" i="11"/>
  <c r="F19" i="4"/>
  <c r="F20" i="11"/>
  <c r="F54" i="4"/>
  <c r="F55" i="11"/>
  <c r="F29" i="4"/>
  <c r="F30" i="11"/>
  <c r="F61" i="4"/>
  <c r="F62" i="11"/>
  <c r="F16" i="4"/>
  <c r="F17" i="11"/>
  <c r="F59" i="4"/>
  <c r="F60" i="11"/>
  <c r="F22" i="4"/>
  <c r="F23" i="11"/>
  <c r="F45" i="4"/>
  <c r="F46" i="11"/>
  <c r="F64" i="4"/>
  <c r="F65" i="11"/>
  <c r="F27" i="4"/>
  <c r="F28" i="11"/>
  <c r="F63" i="4"/>
  <c r="F64" i="11"/>
  <c r="F50" i="4"/>
  <c r="F51" i="11"/>
  <c r="F38" i="4"/>
  <c r="F39" i="11"/>
  <c r="F26" i="4"/>
  <c r="F27" i="11"/>
  <c r="F15" i="4"/>
  <c r="F16" i="11"/>
  <c r="G59" i="2"/>
  <c r="E61" i="4" s="1"/>
  <c r="E62" i="11"/>
  <c r="E61" i="11"/>
  <c r="G58" i="2"/>
  <c r="E60" i="4" s="1"/>
  <c r="E25" i="11"/>
  <c r="G22" i="2"/>
  <c r="E24" i="4" s="1"/>
  <c r="E13" i="11"/>
  <c r="G10" i="2"/>
  <c r="E12" i="4" s="1"/>
  <c r="G45" i="2"/>
  <c r="E47" i="4" s="1"/>
  <c r="E48" i="11"/>
  <c r="G9" i="2"/>
  <c r="E11" i="4" s="1"/>
  <c r="E12" i="11"/>
  <c r="G56" i="2"/>
  <c r="E58" i="4" s="1"/>
  <c r="E59" i="11"/>
  <c r="G19" i="2"/>
  <c r="E21" i="4" s="1"/>
  <c r="E22" i="11"/>
  <c r="G30" i="2"/>
  <c r="E32" i="4" s="1"/>
  <c r="E33" i="11"/>
  <c r="E20" i="11"/>
  <c r="G17" i="2"/>
  <c r="E19" i="4" s="1"/>
  <c r="E8" i="11"/>
  <c r="G5" i="2"/>
  <c r="E7" i="4" s="1"/>
  <c r="G3" i="2"/>
  <c r="E5" i="4" s="1"/>
  <c r="E6" i="11"/>
  <c r="E7" i="11"/>
  <c r="G4" i="2"/>
  <c r="E6" i="4" s="1"/>
  <c r="E66" i="11"/>
  <c r="G63" i="2"/>
  <c r="E65" i="4" s="1"/>
  <c r="E54" i="11"/>
  <c r="G51" i="2"/>
  <c r="E53" i="4" s="1"/>
  <c r="E42" i="11"/>
  <c r="G39" i="2"/>
  <c r="E41" i="4" s="1"/>
  <c r="G27" i="2"/>
  <c r="E29" i="4" s="1"/>
  <c r="E30" i="11"/>
  <c r="E18" i="11"/>
  <c r="G15" i="2"/>
  <c r="E17" i="4" s="1"/>
  <c r="G20" i="2"/>
  <c r="E22" i="4" s="1"/>
  <c r="E23" i="11"/>
  <c r="G16" i="2"/>
  <c r="E18" i="4" s="1"/>
  <c r="E19" i="11"/>
  <c r="E53" i="11"/>
  <c r="G50" i="2"/>
  <c r="E52" i="4" s="1"/>
  <c r="E41" i="11"/>
  <c r="G38" i="2"/>
  <c r="E40" i="4" s="1"/>
  <c r="E29" i="11"/>
  <c r="G26" i="2"/>
  <c r="E28" i="4" s="1"/>
  <c r="E17" i="11"/>
  <c r="G14" i="2"/>
  <c r="E16" i="4" s="1"/>
  <c r="E50" i="11"/>
  <c r="G47" i="2"/>
  <c r="E49" i="4" s="1"/>
  <c r="E38" i="11"/>
  <c r="G35" i="2"/>
  <c r="E37" i="4" s="1"/>
  <c r="E26" i="11"/>
  <c r="G23" i="2"/>
  <c r="E25" i="4" s="1"/>
  <c r="E49" i="11"/>
  <c r="G46" i="2"/>
  <c r="E48" i="4" s="1"/>
  <c r="G57" i="2"/>
  <c r="E59" i="4" s="1"/>
  <c r="E60" i="11"/>
  <c r="G21" i="2"/>
  <c r="E23" i="4" s="1"/>
  <c r="E24" i="11"/>
  <c r="G44" i="2"/>
  <c r="E46" i="4" s="1"/>
  <c r="E47" i="11"/>
  <c r="G8" i="2"/>
  <c r="E10" i="4" s="1"/>
  <c r="E11" i="11"/>
  <c r="E58" i="11"/>
  <c r="G55" i="2"/>
  <c r="E57" i="4" s="1"/>
  <c r="G31" i="2"/>
  <c r="E33" i="4" s="1"/>
  <c r="E34" i="11"/>
  <c r="G7" i="2"/>
  <c r="E9" i="4" s="1"/>
  <c r="E10" i="11"/>
  <c r="E57" i="11"/>
  <c r="G54" i="2"/>
  <c r="E56" i="4" s="1"/>
  <c r="E45" i="11"/>
  <c r="G42" i="2"/>
  <c r="E44" i="4" s="1"/>
  <c r="G18" i="2"/>
  <c r="E20" i="4" s="1"/>
  <c r="E21" i="11"/>
  <c r="E44" i="11"/>
  <c r="G41" i="2"/>
  <c r="E43" i="4" s="1"/>
  <c r="E55" i="11"/>
  <c r="G52" i="2"/>
  <c r="E54" i="4" s="1"/>
  <c r="E64" i="11"/>
  <c r="G61" i="2"/>
  <c r="E63" i="4" s="1"/>
  <c r="E40" i="11"/>
  <c r="G37" i="2"/>
  <c r="E39" i="4" s="1"/>
  <c r="E15" i="11"/>
  <c r="G12" i="2"/>
  <c r="E14" i="4" s="1"/>
  <c r="E37" i="11"/>
  <c r="G34" i="2"/>
  <c r="E36" i="4" s="1"/>
  <c r="G33" i="2"/>
  <c r="E35" i="4" s="1"/>
  <c r="E36" i="11"/>
  <c r="G32" i="2"/>
  <c r="E34" i="4" s="1"/>
  <c r="E35" i="11"/>
  <c r="G43" i="2"/>
  <c r="E45" i="4" s="1"/>
  <c r="E46" i="11"/>
  <c r="E56" i="11"/>
  <c r="G53" i="2"/>
  <c r="E55" i="4" s="1"/>
  <c r="E32" i="11"/>
  <c r="G29" i="2"/>
  <c r="E31" i="4" s="1"/>
  <c r="E43" i="11"/>
  <c r="G40" i="2"/>
  <c r="E42" i="4" s="1"/>
  <c r="E31" i="11"/>
  <c r="G28" i="2"/>
  <c r="E30" i="4" s="1"/>
  <c r="E65" i="11"/>
  <c r="G62" i="2"/>
  <c r="E64" i="4" s="1"/>
  <c r="E52" i="11"/>
  <c r="G49" i="2"/>
  <c r="E51" i="4" s="1"/>
  <c r="E28" i="11"/>
  <c r="G25" i="2"/>
  <c r="E27" i="4" s="1"/>
  <c r="E63" i="11"/>
  <c r="G60" i="2"/>
  <c r="E62" i="4" s="1"/>
  <c r="E39" i="11"/>
  <c r="G36" i="2"/>
  <c r="E38" i="4" s="1"/>
  <c r="E27" i="11"/>
  <c r="G24" i="2"/>
  <c r="E26" i="4" s="1"/>
  <c r="E16" i="11"/>
  <c r="G13" i="2"/>
  <c r="E15" i="4" s="1"/>
  <c r="E14" i="11"/>
  <c r="G11" i="2"/>
  <c r="E13" i="4" s="1"/>
  <c r="G48" i="2"/>
  <c r="E50" i="4" s="1"/>
  <c r="C78" i="12" l="1"/>
  <c r="C79" i="12"/>
  <c r="C80"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<sst xmlns="http://schemas.openxmlformats.org/spreadsheetml/2006/main" count="1623" uniqueCount="385">
  <si>
    <t>Gemeinde</t>
  </si>
  <si>
    <t>Aarberg</t>
  </si>
  <si>
    <t>Aegerten</t>
  </si>
  <si>
    <t>Arch</t>
  </si>
  <si>
    <t>Bargen</t>
  </si>
  <si>
    <t>Bellmund</t>
  </si>
  <si>
    <t>Biel</t>
  </si>
  <si>
    <t>Brügg</t>
  </si>
  <si>
    <t>Brüttelen</t>
  </si>
  <si>
    <t>Büetigen</t>
  </si>
  <si>
    <t>Büren a. d. Aare</t>
  </si>
  <si>
    <t>Bühl</t>
  </si>
  <si>
    <t>Diessbach</t>
  </si>
  <si>
    <t>Dotzigen</t>
  </si>
  <si>
    <t>Epsach</t>
  </si>
  <si>
    <t>Erlach</t>
  </si>
  <si>
    <t>Evilard</t>
  </si>
  <si>
    <t>Finsterhennen</t>
  </si>
  <si>
    <t>Gals</t>
  </si>
  <si>
    <t>Gampelen</t>
  </si>
  <si>
    <t>Grossaffoltern</t>
  </si>
  <si>
    <t>Hagneck</t>
  </si>
  <si>
    <t>Hermrigen</t>
  </si>
  <si>
    <t>Ins</t>
  </si>
  <si>
    <t>Ipsach</t>
  </si>
  <si>
    <t>Jens</t>
  </si>
  <si>
    <t>Kallnach</t>
  </si>
  <si>
    <t>Kappelen</t>
  </si>
  <si>
    <t>Lengnau</t>
  </si>
  <si>
    <t>Leuzigen</t>
  </si>
  <si>
    <t>Ligerz</t>
  </si>
  <si>
    <t>Lüscherz</t>
  </si>
  <si>
    <t>Lyss</t>
  </si>
  <si>
    <t>Meienried</t>
  </si>
  <si>
    <t>Meinisberg</t>
  </si>
  <si>
    <t>Merzligen</t>
  </si>
  <si>
    <t>Mörigen</t>
  </si>
  <si>
    <t>Müntschemier</t>
  </si>
  <si>
    <t>Nidau</t>
  </si>
  <si>
    <t>Oberwil bei Büren</t>
  </si>
  <si>
    <t>Orpund</t>
  </si>
  <si>
    <t>Pieterlen</t>
  </si>
  <si>
    <t>Port</t>
  </si>
  <si>
    <t>Radelfingen</t>
  </si>
  <si>
    <t>Rapperswil</t>
  </si>
  <si>
    <t>Rüti bei Büren</t>
  </si>
  <si>
    <t>Safnern</t>
  </si>
  <si>
    <t>Scheuren</t>
  </si>
  <si>
    <t>Schüpfen</t>
  </si>
  <si>
    <t>Schwadernau</t>
  </si>
  <si>
    <t>Seedorf</t>
  </si>
  <si>
    <t>Siselen</t>
  </si>
  <si>
    <t>Studen</t>
  </si>
  <si>
    <t>Sutz-Lattrigen</t>
  </si>
  <si>
    <t>Täuffelen-Gerolfingen</t>
  </si>
  <si>
    <t>Treiten</t>
  </si>
  <si>
    <t>Tschugg</t>
  </si>
  <si>
    <t>Twann-Tüscherz</t>
  </si>
  <si>
    <t>Vinelz</t>
  </si>
  <si>
    <t>Walperswil</t>
  </si>
  <si>
    <t>Wengi b. Büren</t>
  </si>
  <si>
    <t>Worben</t>
  </si>
  <si>
    <t>Erfüllungsgrad</t>
  </si>
  <si>
    <t>Einwohner</t>
  </si>
  <si>
    <t>Label ab</t>
  </si>
  <si>
    <t>Gold ab</t>
  </si>
  <si>
    <t>Mitglied</t>
  </si>
  <si>
    <t>Label/Mitglied</t>
  </si>
  <si>
    <t>Benotung:</t>
  </si>
  <si>
    <t>Energiestadt</t>
  </si>
  <si>
    <t>Label Gold</t>
  </si>
  <si>
    <t>ACHTUNG:  Kontrolle mit Angaben Umfrage, Infos aus Energiefranken bezogen</t>
  </si>
  <si>
    <t>Solar</t>
  </si>
  <si>
    <t>Hülle</t>
  </si>
  <si>
    <t>Beratung</t>
  </si>
  <si>
    <t>Andere</t>
  </si>
  <si>
    <t>Heizung</t>
  </si>
  <si>
    <t>Übernahme Beratungskosten Energieberatung Seeland</t>
  </si>
  <si>
    <t>Anschluss Wärmeverbund, Vorzeitiger Ersatz fossiler- und Elektroheizungen bei Anschluss an Wärmeverbund</t>
  </si>
  <si>
    <t>PV und Solarthermie, Batterie</t>
  </si>
  <si>
    <t>Solarthermie</t>
  </si>
  <si>
    <t>GEAK Plus</t>
  </si>
  <si>
    <t>Machbarkeitsstudie Nahwärmeverbund, Anschluss an Wärmeverbund</t>
  </si>
  <si>
    <t>Kleine Solarthermie- und PV-Anlagen, Batterie</t>
  </si>
  <si>
    <t>Link zum Förderprogramm</t>
  </si>
  <si>
    <t>Pionierprojekte</t>
  </si>
  <si>
    <t>Gesamtsanierung über GEAK-Klassenaufstieg</t>
  </si>
  <si>
    <t>Ersatz Öl- oder Elektroheizung</t>
  </si>
  <si>
    <t>https://www.xn--twann-tscherz-2ob.ch/dienstleistungen/34259</t>
  </si>
  <si>
    <t>Solarthermie, PV</t>
  </si>
  <si>
    <t>Ersatz Elektroboiler durch Wärmepumpenboiler</t>
  </si>
  <si>
    <t>GEAK</t>
  </si>
  <si>
    <t>Ersatz alte Elektrogeräte, Wärmebildaufnahme</t>
  </si>
  <si>
    <t>Sensibilisierungs- und Weiterbildungsprojekte, Fonds für Energieeffizienz, Diverse Weitere</t>
  </si>
  <si>
    <t>Holzheizung, Biogasnlagen</t>
  </si>
  <si>
    <t>Ersatz Elektroboiler durch Wärmepumpenboiler, Ersatz fossile oder Elektroheizung</t>
  </si>
  <si>
    <t>Benotung</t>
  </si>
  <si>
    <t>1-2 Bereiche:</t>
  </si>
  <si>
    <t>mind. 3 Bereiche</t>
  </si>
  <si>
    <t>keine Fördergelder:</t>
  </si>
  <si>
    <t>Anzahl geförderte Bereiche</t>
  </si>
  <si>
    <t>Seedorf behauptet in Umfrage, Solaranlagen zu fördern, kann aber auf Gemeindeseite nichts finden</t>
  </si>
  <si>
    <t>Energieberatung / GEAK-Plus</t>
  </si>
  <si>
    <t>Walperswil behauptet in Umfrage, Solaranlagen zu fördern, kann aber auf Gemeindeseite nichts finden</t>
  </si>
  <si>
    <t>Absolut</t>
  </si>
  <si>
    <t>Rp./kWh Strom</t>
  </si>
  <si>
    <t>Rp./kWh HKN</t>
  </si>
  <si>
    <t>Rp./kWh Total</t>
  </si>
  <si>
    <t>Punkte</t>
  </si>
  <si>
    <t>Punkte 2022</t>
  </si>
  <si>
    <t xml:space="preserve">mehr Emissionen </t>
  </si>
  <si>
    <t>minus 0% bis -5%</t>
  </si>
  <si>
    <t>minus 5% bis -10%</t>
  </si>
  <si>
    <t>minus 10% bis - 15%</t>
  </si>
  <si>
    <t>minus 15% bis -20%</t>
  </si>
  <si>
    <t>mehr als -20%</t>
  </si>
  <si>
    <t>kWp/Person</t>
  </si>
  <si>
    <t>Nein</t>
  </si>
  <si>
    <t>Leitbild / Richtplan / Strategie Energie vorhanden?</t>
  </si>
  <si>
    <t>Link falls vorhanden</t>
  </si>
  <si>
    <t>chrome-extension://efaidnbmnnnibpcajpcglclefindmkaj/https://www.buerentourismus.ch/wAssets/docs/politik/Energieleitbild_2010.pdf</t>
  </si>
  <si>
    <t>Ja</t>
  </si>
  <si>
    <t>chrome-extension://efaidnbmnnnibpcajpcglclefindmkaj/https://www.erlach.ch/wAssets/docs/leitbilder-und-visionen/leitbild-energie.pdf</t>
  </si>
  <si>
    <t>chrome-extension://efaidnbmnnnibpcajpcglclefindmkaj/https://www.lengnau.ch/wp-content/uploads/2024/02/Flyer-Lengnau-machts4-Energieleitbild.pdf</t>
  </si>
  <si>
    <t>https://www.aarberg.ch/de/</t>
  </si>
  <si>
    <t>https://www.aegerten.ch/</t>
  </si>
  <si>
    <t>https://www.arch-be.ch/de/index.php</t>
  </si>
  <si>
    <t>https://www.bargen-be.ch/</t>
  </si>
  <si>
    <t>https://www.bellmund.ch/</t>
  </si>
  <si>
    <t>https://www.biel-bienne.ch/de.html/1</t>
  </si>
  <si>
    <t>https://www.bruegg.ch/de/index.php</t>
  </si>
  <si>
    <t>https://www.bruettelen.ch/</t>
  </si>
  <si>
    <t>https://www.bueetigen.ch/</t>
  </si>
  <si>
    <t>https://www.bueren.ch/de/</t>
  </si>
  <si>
    <t>https://www.buehl.ch/</t>
  </si>
  <si>
    <t>https://www.diessbach.ch/</t>
  </si>
  <si>
    <t>https://www.dotzigen.ch/</t>
  </si>
  <si>
    <t>https://epsach.ch/</t>
  </si>
  <si>
    <t>https://www.erlach.ch/de/</t>
  </si>
  <si>
    <t>https://www.evilard.ch/</t>
  </si>
  <si>
    <t>https://finsterhennen.ch/</t>
  </si>
  <si>
    <t>https://gals.ch/</t>
  </si>
  <si>
    <t>https://www.gampelen.ch/</t>
  </si>
  <si>
    <t>https://www.grossaffoltern.ch/de/</t>
  </si>
  <si>
    <t>https://hagneck.ch/</t>
  </si>
  <si>
    <t>https://hermrigen.ch/</t>
  </si>
  <si>
    <t>https://www.ins.ch/</t>
  </si>
  <si>
    <t>https://www.ipsach.ch/</t>
  </si>
  <si>
    <t>https://www.jens.ch/de/willkommen/</t>
  </si>
  <si>
    <t>https://kallnach.ch/</t>
  </si>
  <si>
    <t>https://www.kappelen.ch/</t>
  </si>
  <si>
    <t>https://www.lengnau.ch/</t>
  </si>
  <si>
    <t>https://www.leuzigen.ch/einwohnergemeinde-leuzigen/index.php</t>
  </si>
  <si>
    <t>https://www.ligerz.ch/</t>
  </si>
  <si>
    <t>https://www.luescherz.ch/startseite</t>
  </si>
  <si>
    <t>https://www.lyss.ch/</t>
  </si>
  <si>
    <t>https://www.meienried.ch/</t>
  </si>
  <si>
    <t>https://www.meinisberg.ch/</t>
  </si>
  <si>
    <t>https://merzligen.ch/</t>
  </si>
  <si>
    <t>https://www.moerigen.ch/</t>
  </si>
  <si>
    <t>https://www.muentschemier.ch/de/willkommen/</t>
  </si>
  <si>
    <t>https://www.nidau.ch/</t>
  </si>
  <si>
    <t>https://www.oberwil-bueren.ch/</t>
  </si>
  <si>
    <t>https://www.orpund.ch/de/</t>
  </si>
  <si>
    <t>https://www.pieterlen.ch/</t>
  </si>
  <si>
    <t>https://www.port.ch/</t>
  </si>
  <si>
    <t>https://www.radelfingen.ch/de/startseite/</t>
  </si>
  <si>
    <t>https://www.rapperswil-be.ch/de/</t>
  </si>
  <si>
    <t>https://www.ruetibeibueren.ch/</t>
  </si>
  <si>
    <t>https://www.safnern.ch/de/index.php</t>
  </si>
  <si>
    <t>https://www.gemeinde-scheuren.ch/</t>
  </si>
  <si>
    <t>https://m.schuepfen.ch/index.php?apid=6059302&amp;jsr=1</t>
  </si>
  <si>
    <t>https://www.schwadernau.ch/</t>
  </si>
  <si>
    <t>https://www.seedorf.ch/de/</t>
  </si>
  <si>
    <t>https://www.siselen.ch/</t>
  </si>
  <si>
    <t>https://www.studen.ch/</t>
  </si>
  <si>
    <t>https://www.sutz-lattrigen.ch/de/</t>
  </si>
  <si>
    <t>https://www.taeuffelen.ch/de/startseite/</t>
  </si>
  <si>
    <t>https://www.treiten.ch/gemeinde-treiten/gemeinde/index.php</t>
  </si>
  <si>
    <t>https://tschugg.ch/</t>
  </si>
  <si>
    <t>https://www.xn--twann-tscherz-2ob.ch/</t>
  </si>
  <si>
    <t>https://vinelz.ch/</t>
  </si>
  <si>
    <t>https://www.walperswil.ch/de/</t>
  </si>
  <si>
    <t>https://wengi-be.ch/</t>
  </si>
  <si>
    <t>https://www.worben.ch/de/</t>
  </si>
  <si>
    <t>Region Seeland</t>
  </si>
  <si>
    <t>Stromverbrauch</t>
  </si>
  <si>
    <t>Anteil solar %</t>
  </si>
  <si>
    <t>0-10%</t>
  </si>
  <si>
    <t>21-30%</t>
  </si>
  <si>
    <t>31-40%</t>
  </si>
  <si>
    <t>11-20%</t>
  </si>
  <si>
    <t>41-50%</t>
  </si>
  <si>
    <t>&gt;50%</t>
  </si>
  <si>
    <t>Seeland</t>
  </si>
  <si>
    <t>Benotung Heizung</t>
  </si>
  <si>
    <t>Benotung WW</t>
  </si>
  <si>
    <t>Minimum 2023</t>
  </si>
  <si>
    <t>Maximum 2023</t>
  </si>
  <si>
    <t>Median 2023</t>
  </si>
  <si>
    <t>Anteil erneuerbar Heizung 2023</t>
  </si>
  <si>
    <t>THG_Waerme</t>
  </si>
  <si>
    <t>THG_CAP_Waerme</t>
  </si>
  <si>
    <t>Treibhausgasemissionen pro Person im Sektor Wärme</t>
  </si>
  <si>
    <t>wir wollen: Wärme + Energieumwandlung</t>
  </si>
  <si>
    <t>durch Haushalte (alleine)</t>
  </si>
  <si>
    <t>t CO2-eq/pers 2020 Haushalte + Wärmeverbünde</t>
  </si>
  <si>
    <t>t CO2-eq/pers 2022 Haushalte + Wärmeverbünde</t>
  </si>
  <si>
    <t>&lt;1 t CO2/pers</t>
  </si>
  <si>
    <t xml:space="preserve">Minimum </t>
  </si>
  <si>
    <t xml:space="preserve">Maximum </t>
  </si>
  <si>
    <t xml:space="preserve">Median </t>
  </si>
  <si>
    <t>1.1 - 1.2</t>
  </si>
  <si>
    <t>1.3 - 1-4</t>
  </si>
  <si>
    <t>1.5 - 1.8</t>
  </si>
  <si>
    <t>1.9 - 2.2</t>
  </si>
  <si>
    <t>&gt; 2.3</t>
  </si>
  <si>
    <t>BEakom vorhanden</t>
  </si>
  <si>
    <t>Benotung 2022</t>
  </si>
  <si>
    <t>Punkte Ausbau</t>
  </si>
  <si>
    <t>Punkte Stromanteil</t>
  </si>
  <si>
    <t>Benotung Ausbaustand</t>
  </si>
  <si>
    <t>Benotung Stromanteil</t>
  </si>
  <si>
    <t>&gt; 1.4 kWp/Pers</t>
  </si>
  <si>
    <t>1 - 1.4</t>
  </si>
  <si>
    <t>&lt; 0.3</t>
  </si>
  <si>
    <t>0.4 - 0.5</t>
  </si>
  <si>
    <t>0.5 - 0.7</t>
  </si>
  <si>
    <t>0.8 - 0.9</t>
  </si>
  <si>
    <t>&lt; 10%</t>
  </si>
  <si>
    <t>16 - 20</t>
  </si>
  <si>
    <t>11 - 15</t>
  </si>
  <si>
    <t>21 - 27</t>
  </si>
  <si>
    <t>28 - 32</t>
  </si>
  <si>
    <t>&gt; 33</t>
  </si>
  <si>
    <t>Anteil erneuerbar Heizung 2022</t>
  </si>
  <si>
    <t>Anteil erneuerbar Heizung 2024</t>
  </si>
  <si>
    <t>Punkte Heizung 2024</t>
  </si>
  <si>
    <t>https://bargen-be.jimdoweb.com/gemeindebetriebe/f%C3%B6rderprogramme/</t>
  </si>
  <si>
    <t>https://www.biel-bienne.ch/de/foerderprogramm-klima-energie.html/2889</t>
  </si>
  <si>
    <t>https://www.bruegg.ch/de/05_verwaltung/dienstleistungen/detail.php?i=40</t>
  </si>
  <si>
    <t>https://gals.ch/downloads</t>
  </si>
  <si>
    <t>https://www.lyss.ch/de/aktuelles/dossiers/Energiestadt/Energiestadt.php#anchor_1f899761_Accordion-Foerderprogramm-Energiestadt</t>
  </si>
  <si>
    <t>https://www.worben.ch/de/verwaltung/energie/foerderbeitraege-energie/</t>
  </si>
  <si>
    <t>Anteil Fahrzeuge mit erneuerbarem Antrieb 2024</t>
  </si>
  <si>
    <t>Punkte  2024</t>
  </si>
  <si>
    <t>&gt;5%</t>
  </si>
  <si>
    <t>0-1%</t>
  </si>
  <si>
    <t>1-2%</t>
  </si>
  <si>
    <t>2-3%</t>
  </si>
  <si>
    <t>3-4%</t>
  </si>
  <si>
    <t>4-5%</t>
  </si>
  <si>
    <t>Minimum:</t>
  </si>
  <si>
    <t>Maximum:</t>
  </si>
  <si>
    <t>Werte gem. unserer Umfrage 2025-03-03</t>
  </si>
  <si>
    <t>Energiebuchhaltung / -beauftragter / -kommission vorhanden?</t>
  </si>
  <si>
    <t>Aktivitäten zur Sensibilisierung (letzte 2 Jahre)</t>
  </si>
  <si>
    <t>Good-Practice Beispiel eingereicht?</t>
  </si>
  <si>
    <t>Kommentar</t>
  </si>
  <si>
    <t>Kurt Marti, Energiebeauftragter</t>
  </si>
  <si>
    <t xml:space="preserve">Info der Solarplattform Biel am 22.09.2022 zum Bau einer eigenen Solaranlage. Die Gemeinde selbst hat drei eigene Liegenschaften mit einer PV-Anlage ausgerüstet. </t>
  </si>
  <si>
    <t>Energieleitbild</t>
  </si>
  <si>
    <t>Wasserkraft, Windenergie</t>
  </si>
  <si>
    <t>Energiebeauftragten, der jeweils für das Bauwesen zuständige Gemeinderat</t>
  </si>
  <si>
    <t>Leitbild und eine kommunale Energiestrategie in Bearbeitung</t>
  </si>
  <si>
    <t>1 Aktivität: Energieforum Täuffelen (Energienutzung mit Speichern / Energienutzung und Mobilität</t>
  </si>
  <si>
    <t>Energiekonzept</t>
  </si>
  <si>
    <t>3 Informationsanlässe über folgende Themen: - Zukunft des gemeindeeigenen Elektrizitätswerk, - Erneuerbare Energien und Stromversorgung (Möglichkeiten und kantonale Fördermittel, - Photovoltaik-Anlagen und Denkmalschutz (welche Möglichkeiten bestehen in Ligerz im geschützen Dorfkern)</t>
  </si>
  <si>
    <t>Holz- und Biogasanlagen</t>
  </si>
  <si>
    <t>https://tschugg.ch/online-schalter/reglemente-und-dokumente-gemeinde-tschugg/</t>
  </si>
  <si>
    <t>Arbeitsgruppe, Energiebeauftragter, der jeweils für das Bauwesen zuständige GR</t>
  </si>
  <si>
    <t>https://www.biel-bienne.ch/de/die-klimastrategie-2050-teil-klimaschutz.html/2757</t>
  </si>
  <si>
    <t xml:space="preserve">Die THG Bilanz wird so ausführlich wie möglich gemacht. Für die Gebäude im Verwaltungsvermögen wird eine Energiebuchhaltung mit Enercoach geführt. Es gibt verschiedene Personen die involviert sind, einen Energie-Beauftragten gibt es nicht.  </t>
  </si>
  <si>
    <t xml:space="preserve">Informationen Förderprgramm (1), Unterstützung Solarcup (2), Unterstützung Klima-Talk (Kanton Bern), Weitere Veranstaltungen sind in Planung.  </t>
  </si>
  <si>
    <t xml:space="preserve">Regelmässige Veröffentlichung der Texte der Energieberatung Seeland in der "Merzligen Brattig" </t>
  </si>
  <si>
    <t>haben zwar etwas angegeben, ist aber nicht das --&gt; "Reglement Spezialfinanzierung", siehe Mail</t>
  </si>
  <si>
    <t xml:space="preserve">Es wird eine separate Spezialfinanzierung geführt (SF Energiewende) und es besteht eine Kommission "Energiewende". </t>
  </si>
  <si>
    <t>Erstellung Potenzialstudie Energiewende unter Bürgerbeteiligung (Info-Anlass mit Workshop 2023);  Ressourcenschutzprogramm Gimmiz in Arbeit</t>
  </si>
  <si>
    <t>Gemeindebetriebskommission</t>
  </si>
  <si>
    <t>Wärmeverbund, Umfrage-Vorstudie-Infoanlass</t>
  </si>
  <si>
    <t xml:space="preserve">Leitbild Gemeinderat vom 06.11.2024 </t>
  </si>
  <si>
    <t>Energiebuchhaltung und einen Energiebeauftragten</t>
  </si>
  <si>
    <t>Mission Studen 14.9.2024</t>
  </si>
  <si>
    <t>Minergie-Zertifizierung</t>
  </si>
  <si>
    <t>Ladestationen Elektoautos, Ersatz alte Elektrogeräte</t>
  </si>
  <si>
    <t>Energiefachgruppe Worben</t>
  </si>
  <si>
    <t>5 Aktivitäten: - Solaranlage - Tag der offenen Tür - Biodiverse Gartengestaltung - Insektenhotel - Alternativen zu fossilen Heizsystemen - Nacht der Sterne</t>
  </si>
  <si>
    <t>es ist kompliziert…. Ich würde sagen nein, da die Kommission (zur Erarbeitung eines Energiekonzeptes) wieder aufgelöst wurde.</t>
  </si>
  <si>
    <t xml:space="preserve">Im Herbst 2024 wurde ein Energieforum durchgeführt, welches der interessierten Bevölkerung entsprechende Inputs geben sollte. In zwei früheren Jahren wurde ebenso ein "Energyday" durchgeführt, welcher bereits ähnliche Informationen an die interessierte Bevölkerung zu vermitteln versucht hat. </t>
  </si>
  <si>
    <t xml:space="preserve">Energiebuchhaltung, Energiebeauftrage, Bau- und Energiekommission und Energieausschuss </t>
  </si>
  <si>
    <t>jährlicher Info-Anlass, 1 - 2 x Beitrag in Mitteilungsblatt der Gemeinde, Teilnahme Nacht der Sterne</t>
  </si>
  <si>
    <t>Langfristige Ziele im Leitbild der Gemeinde Rapperswil BE</t>
  </si>
  <si>
    <t xml:space="preserve">Energieberatung via regionale Energieberatungsstelle Seeland </t>
  </si>
  <si>
    <t>Im Zusammenhang mit der Strommangellage wurde vor 2 Jahren entsprechend die Bevölkerung sensibilisiert.</t>
  </si>
  <si>
    <t xml:space="preserve">Strategiepapier der Gemeinde Lengnau </t>
  </si>
  <si>
    <t>Energiebuchhaltung, ein Energiebeauftragen und eine Kommission für Erschliessung und Versorgung</t>
  </si>
  <si>
    <t xml:space="preserve">Energie- und Wasserkommission (Aufgabe vor allem im Bereich Versorgung) </t>
  </si>
  <si>
    <t>Energiebuchhaltung</t>
  </si>
  <si>
    <t>Energiebuchaltung EnerCoach</t>
  </si>
  <si>
    <t>brauchen Zeit bis Ende April</t>
  </si>
  <si>
    <t>Energiekommission</t>
  </si>
  <si>
    <t xml:space="preserve">Regelmässige Informationen im Infoblatt (Energieberatung Seeland) </t>
  </si>
  <si>
    <t>Energierichtplan von 2014</t>
  </si>
  <si>
    <t>Energiebuchhaltung, Arbeitsgruppe Energiestadt</t>
  </si>
  <si>
    <t>2 Schulen</t>
  </si>
  <si>
    <t>wird nachgereicht</t>
  </si>
  <si>
    <t>Es gibt ein Reglement für erneuerbare Energie in der Gemeinde</t>
  </si>
  <si>
    <t>PV</t>
  </si>
  <si>
    <t>Wir haben eine ad-hoc Energiekommission für erneuerbare Energie</t>
  </si>
  <si>
    <t>Aktivierung für den Bau von PV - Anlagen, Information über unser Forum "Treiten - Info". Inormation auf der Homepage www.treiten.ch</t>
  </si>
  <si>
    <t>Richtplan / Energiestadt / Klimastrategie</t>
  </si>
  <si>
    <t>Enercoach / Ecospeed, Energiebuchhaltung für gemeindeeigene Liegenschaften und öfftenliche Beleuchtung</t>
  </si>
  <si>
    <t>Energieforum Heft, Förderprogramm, Schlauer Shower, bike to work, clean up day, solarcup, Tage der Sonne, Bring- und Holtag</t>
  </si>
  <si>
    <t>2x Jährlich im Infoblatt (Hinweis Warmwassernutzung etc.)</t>
  </si>
  <si>
    <t>Wir führen die Informationen jeweils auf unserer Homepage auf oder verschicken Flugblätter.</t>
  </si>
  <si>
    <t>Leitbild</t>
  </si>
  <si>
    <t>Energiebuchhaltung, Energiekommission</t>
  </si>
  <si>
    <t>Info Anlass Ersatz Elektroheizung</t>
  </si>
  <si>
    <t>Energiebuchhaltung; Bau- und Energiekommission</t>
  </si>
  <si>
    <t xml:space="preserve">Infoanlass mit Solarplattform Seeland; Flyer  an Bevölkerung betr. Stromsparmassnahmen; Infos Rückvergütung Solarstrom (interessante Rückvergütungsansätze, usw.);   </t>
  </si>
  <si>
    <t>Abklärungen für einen Wärmeverbund erfolge durch eine Privatperson. Aufgrund Lage und Distanzen wurde das Projekt nicht weiterverfolgt.</t>
  </si>
  <si>
    <t>Richtplan Energie : https://www.lyss.ch/de/aktuelles/dossiers/Energiestadt/Energiestadt.php#anchor_e0d11145_Accordion-Richtplan-Energie</t>
  </si>
  <si>
    <t>Energiebuchhaltung und eine Energiekommission</t>
  </si>
  <si>
    <t>2x Vortragsabend zu Energiethemen, 1x Energie- und Klimatalk des Kantons Bern, 1x Ausstellung zu Netto Null 20250 (u.a. mit dem Thema Energie, Sanierung, Gebäude…), 3x/Jahr InfoLyss (Gemeinde Inormationen) mit mehr oder weniger umfangreichen Texten zum Thema "Energie"</t>
  </si>
  <si>
    <t>t CO2-eq/pers 2024 Haushalte + Wärmeverbünde</t>
  </si>
  <si>
    <t>im 2023 und 2024 je ein Infoanlass einmal zum Tehma Gebäudedämmung und einmal zum Thema Solarenergie</t>
  </si>
  <si>
    <t>Geschäftsleitung EVA, Betriebsführung durch ESAG Lyss</t>
  </si>
  <si>
    <t>Anlass am 5. Februar 2025: Gemeinsam Energie sparen, organisert von der SP Aegerten.</t>
  </si>
  <si>
    <t>2 bis 3 mal im Jahr im Epsiger-Info Ratschläge und Informationen der Energieberatung</t>
  </si>
  <si>
    <t>Elektirzitäts- und Wasserkommission</t>
  </si>
  <si>
    <t>Legislaturziele</t>
  </si>
  <si>
    <t>Die Bau, Verkehrs- und Energiekommission Evilard</t>
  </si>
  <si>
    <t xml:space="preserve">Die Gemeinde Evilard hat ein Energieportal eingerichtet, um die Bevölkerung für Energiethemen im Zusammenhang mit ihrem Eigentum zu sensibilisieren und zu informieren. </t>
  </si>
  <si>
    <t>Betriebekommission</t>
  </si>
  <si>
    <t>Berichte der Energieberatung Seeland / Biel / Bienne auf unserer Homepage und teilweise in den Dorfnachrichten</t>
  </si>
  <si>
    <r>
      <rPr>
        <b/>
        <sz val="11"/>
        <color rgb="FFFF0000"/>
        <rFont val="T-Star"/>
      </rPr>
      <t>4</t>
    </r>
    <r>
      <rPr>
        <sz val="11"/>
        <color theme="1"/>
        <rFont val="T-Star"/>
      </rPr>
      <t xml:space="preserve"> Label Energiestadt</t>
    </r>
  </si>
  <si>
    <r>
      <rPr>
        <b/>
        <sz val="11"/>
        <color rgb="FFFF0000"/>
        <rFont val="T-Star"/>
      </rPr>
      <t>5</t>
    </r>
    <r>
      <rPr>
        <sz val="11"/>
        <color theme="1"/>
        <rFont val="T-Star"/>
      </rPr>
      <t xml:space="preserve"> Kommunales Förderprogramm</t>
    </r>
  </si>
  <si>
    <r>
      <rPr>
        <b/>
        <sz val="11"/>
        <color rgb="FFFF0000"/>
        <rFont val="T-Star"/>
      </rPr>
      <t xml:space="preserve">6 </t>
    </r>
    <r>
      <rPr>
        <sz val="11"/>
        <color theme="1"/>
        <rFont val="T-Star"/>
      </rPr>
      <t xml:space="preserve">Anteil erneuerbare Heizung </t>
    </r>
    <r>
      <rPr>
        <b/>
        <sz val="11"/>
        <color theme="1"/>
        <rFont val="T-Star"/>
      </rPr>
      <t>2022</t>
    </r>
  </si>
  <si>
    <r>
      <rPr>
        <b/>
        <sz val="11"/>
        <color rgb="FFFF0000"/>
        <rFont val="T-Star"/>
      </rPr>
      <t>7</t>
    </r>
    <r>
      <rPr>
        <sz val="11"/>
        <color theme="1"/>
        <rFont val="T-Star"/>
      </rPr>
      <t xml:space="preserve"> Anteil erneuerbare Heizung </t>
    </r>
    <r>
      <rPr>
        <b/>
        <sz val="11"/>
        <color theme="1"/>
        <rFont val="T-Star"/>
      </rPr>
      <t>2023</t>
    </r>
  </si>
  <si>
    <r>
      <rPr>
        <b/>
        <sz val="11"/>
        <color rgb="FFFF0000"/>
        <rFont val="T-Star"/>
      </rPr>
      <t>8</t>
    </r>
    <r>
      <rPr>
        <sz val="11"/>
        <color theme="1"/>
        <rFont val="T-Star"/>
      </rPr>
      <t xml:space="preserve"> Anteil erneuerbare Heizung </t>
    </r>
    <r>
      <rPr>
        <b/>
        <sz val="11"/>
        <color theme="1"/>
        <rFont val="T-Star"/>
      </rPr>
      <t>2024</t>
    </r>
  </si>
  <si>
    <r>
      <rPr>
        <b/>
        <sz val="11"/>
        <color rgb="FFFF0000"/>
        <rFont val="T-Star"/>
      </rPr>
      <t>9</t>
    </r>
    <r>
      <rPr>
        <sz val="11"/>
        <color theme="1"/>
        <rFont val="T-Star"/>
      </rPr>
      <t xml:space="preserve"> THG Wärme-erzeugung </t>
    </r>
    <r>
      <rPr>
        <b/>
        <sz val="11"/>
        <color theme="1"/>
        <rFont val="T-Star"/>
      </rPr>
      <t xml:space="preserve">2020 </t>
    </r>
  </si>
  <si>
    <r>
      <rPr>
        <b/>
        <sz val="11"/>
        <color rgb="FFFF0000"/>
        <rFont val="T-Star"/>
      </rPr>
      <t>10</t>
    </r>
    <r>
      <rPr>
        <sz val="11"/>
        <color theme="1"/>
        <rFont val="T-Star"/>
      </rPr>
      <t xml:space="preserve"> THG Wärme-erzeugung </t>
    </r>
    <r>
      <rPr>
        <b/>
        <sz val="11"/>
        <color theme="1"/>
        <rFont val="T-Star"/>
      </rPr>
      <t xml:space="preserve">2022 </t>
    </r>
  </si>
  <si>
    <r>
      <rPr>
        <b/>
        <sz val="11"/>
        <color rgb="FFFF0000"/>
        <rFont val="T-Star"/>
      </rPr>
      <t>11</t>
    </r>
    <r>
      <rPr>
        <sz val="11"/>
        <color theme="1"/>
        <rFont val="T-Star"/>
      </rPr>
      <t xml:space="preserve"> THG Wärme-erzeugung </t>
    </r>
    <r>
      <rPr>
        <b/>
        <sz val="11"/>
        <color theme="1"/>
        <rFont val="T-Star"/>
      </rPr>
      <t>2024</t>
    </r>
  </si>
  <si>
    <r>
      <rPr>
        <b/>
        <sz val="11"/>
        <color rgb="FFFF0000"/>
        <rFont val="T-Star"/>
      </rPr>
      <t>12</t>
    </r>
    <r>
      <rPr>
        <sz val="11"/>
        <color theme="1"/>
        <rFont val="T-Star"/>
      </rPr>
      <t xml:space="preserve"> PV Ausbaustand [kWp/pers] </t>
    </r>
    <r>
      <rPr>
        <b/>
        <sz val="11"/>
        <color theme="1"/>
        <rFont val="T-Star"/>
      </rPr>
      <t>2021</t>
    </r>
  </si>
  <si>
    <r>
      <rPr>
        <b/>
        <sz val="11"/>
        <color rgb="FFFF0000"/>
        <rFont val="T-Star"/>
      </rPr>
      <t>13</t>
    </r>
    <r>
      <rPr>
        <sz val="11"/>
        <color theme="1"/>
        <rFont val="T-Star"/>
      </rPr>
      <t xml:space="preserve"> PV Ausbaustand [kWp/pers] </t>
    </r>
    <r>
      <rPr>
        <b/>
        <sz val="11"/>
        <color theme="1"/>
        <rFont val="T-Star"/>
      </rPr>
      <t>2022</t>
    </r>
  </si>
  <si>
    <r>
      <rPr>
        <b/>
        <sz val="11"/>
        <color rgb="FFFF0000"/>
        <rFont val="T-Star"/>
      </rPr>
      <t>14</t>
    </r>
    <r>
      <rPr>
        <sz val="11"/>
        <color theme="1"/>
        <rFont val="T-Star"/>
      </rPr>
      <t xml:space="preserve"> PV Ausbaustand [kWp/pers] </t>
    </r>
    <r>
      <rPr>
        <b/>
        <sz val="11"/>
        <color theme="1"/>
        <rFont val="T-Star"/>
      </rPr>
      <t>2023</t>
    </r>
  </si>
  <si>
    <r>
      <rPr>
        <b/>
        <sz val="11"/>
        <color rgb="FFFF0000"/>
        <rFont val="T-Star"/>
      </rPr>
      <t>15</t>
    </r>
    <r>
      <rPr>
        <sz val="11"/>
        <color theme="1"/>
        <rFont val="T-Star"/>
      </rPr>
      <t xml:space="preserve"> Anteil Fahrzeuge ern. Antrieb [%] </t>
    </r>
  </si>
  <si>
    <r>
      <rPr>
        <b/>
        <sz val="11"/>
        <color rgb="FFFF0000"/>
        <rFont val="T-Star"/>
      </rPr>
      <t>16</t>
    </r>
    <r>
      <rPr>
        <sz val="11"/>
        <color theme="1"/>
        <rFont val="T-Star"/>
      </rPr>
      <t xml:space="preserve"> Veränderung THG Wärmeerzeugung zu 2020</t>
    </r>
  </si>
  <si>
    <r>
      <rPr>
        <b/>
        <sz val="11"/>
        <color rgb="FFFF0000"/>
        <rFont val="T-Star"/>
      </rPr>
      <t>19</t>
    </r>
    <r>
      <rPr>
        <sz val="11"/>
        <color theme="1"/>
        <rFont val="T-Star"/>
      </rPr>
      <t xml:space="preserve"> Aktivitäten Sensibilisierung</t>
    </r>
  </si>
  <si>
    <r>
      <rPr>
        <b/>
        <sz val="11"/>
        <color rgb="FFFF0000"/>
        <rFont val="T-Star"/>
      </rPr>
      <t>3</t>
    </r>
    <r>
      <rPr>
        <sz val="11"/>
        <color theme="1"/>
        <rFont val="T-Star"/>
      </rPr>
      <t xml:space="preserve"> Energiebuchhaltung / Kommission / Beaufragter</t>
    </r>
  </si>
  <si>
    <r>
      <rPr>
        <b/>
        <sz val="11"/>
        <color rgb="FFFF0000"/>
        <rFont val="T-Star"/>
      </rPr>
      <t>2</t>
    </r>
    <r>
      <rPr>
        <sz val="11"/>
        <color theme="1"/>
        <rFont val="T-Star"/>
      </rPr>
      <t xml:space="preserve"> Beakom </t>
    </r>
  </si>
  <si>
    <r>
      <rPr>
        <b/>
        <sz val="11"/>
        <color rgb="FFFF0000"/>
        <rFont val="T-Star"/>
      </rPr>
      <t xml:space="preserve">1 </t>
    </r>
    <r>
      <rPr>
        <sz val="11"/>
        <color theme="1"/>
        <rFont val="T-Star"/>
      </rPr>
      <t xml:space="preserve">Leitbild / Strategie / Richtplan </t>
    </r>
  </si>
  <si>
    <r>
      <rPr>
        <b/>
        <sz val="11"/>
        <color rgb="FFFF0000"/>
        <rFont val="T-Star"/>
      </rPr>
      <t>17</t>
    </r>
    <r>
      <rPr>
        <sz val="11"/>
        <color theme="1"/>
        <rFont val="T-Star"/>
      </rPr>
      <t xml:space="preserve"> Rückliefertarif PV &amp; HKN </t>
    </r>
    <r>
      <rPr>
        <b/>
        <sz val="11"/>
        <color theme="1"/>
        <rFont val="T-Star"/>
      </rPr>
      <t xml:space="preserve">2024 </t>
    </r>
  </si>
  <si>
    <r>
      <rPr>
        <b/>
        <sz val="11"/>
        <color rgb="FFFF0000"/>
        <rFont val="T-Star"/>
      </rPr>
      <t>18</t>
    </r>
    <r>
      <rPr>
        <sz val="11"/>
        <color theme="1"/>
        <rFont val="T-Star"/>
      </rPr>
      <t xml:space="preserve"> PV Ausbaustand absolut [kWp] </t>
    </r>
    <r>
      <rPr>
        <b/>
        <sz val="11"/>
        <color theme="1"/>
        <rFont val="T-Star"/>
      </rPr>
      <t>2023</t>
    </r>
  </si>
  <si>
    <r>
      <rPr>
        <b/>
        <sz val="11"/>
        <color rgb="FFFF0000"/>
        <rFont val="T-Star"/>
      </rPr>
      <t>19</t>
    </r>
    <r>
      <rPr>
        <sz val="11"/>
        <color theme="1"/>
        <rFont val="T-Star"/>
      </rPr>
      <t xml:space="preserve"> Aktivitäten Sesibilisierung</t>
    </r>
  </si>
  <si>
    <t>Median:</t>
  </si>
  <si>
    <t>Übersicht aller Werte</t>
  </si>
  <si>
    <t>Übersicht aller Punkte</t>
  </si>
  <si>
    <r>
      <rPr>
        <b/>
        <sz val="11"/>
        <color rgb="FFFF0000"/>
        <rFont val="T-Star"/>
      </rPr>
      <t>16</t>
    </r>
    <r>
      <rPr>
        <sz val="11"/>
        <color theme="1"/>
        <rFont val="T-Star"/>
      </rPr>
      <t xml:space="preserve"> Veränderung THG Wärme-erzeugung 2020 zu 2022</t>
    </r>
  </si>
  <si>
    <r>
      <rPr>
        <b/>
        <sz val="11"/>
        <color rgb="FFFF0000"/>
        <rFont val="T-Star"/>
      </rPr>
      <t>16</t>
    </r>
    <r>
      <rPr>
        <sz val="11"/>
        <color theme="1"/>
        <rFont val="T-Star"/>
      </rPr>
      <t xml:space="preserve"> Veränderung THG Wärme-erzeugung 2022 zu 2024</t>
    </r>
  </si>
  <si>
    <t>Punkte 2024</t>
  </si>
  <si>
    <t>Entwicklung 2024 zu 2022 [%]</t>
  </si>
  <si>
    <t>Entwicklung 2022 zu 2020 [%]</t>
  </si>
  <si>
    <r>
      <rPr>
        <b/>
        <sz val="11"/>
        <color rgb="FFFF0000"/>
        <rFont val="T-Star"/>
      </rPr>
      <t>10</t>
    </r>
    <r>
      <rPr>
        <sz val="11"/>
        <color theme="1"/>
        <rFont val="T-Star"/>
      </rPr>
      <t xml:space="preserve"> THG Wärme-erzeugung </t>
    </r>
    <r>
      <rPr>
        <b/>
        <sz val="11"/>
        <color theme="1"/>
        <rFont val="T-Star"/>
      </rPr>
      <t>2024</t>
    </r>
  </si>
  <si>
    <r>
      <rPr>
        <b/>
        <sz val="11"/>
        <color rgb="FFFF0000"/>
        <rFont val="T-Star"/>
      </rPr>
      <t>14</t>
    </r>
    <r>
      <rPr>
        <sz val="11"/>
        <color theme="1"/>
        <rFont val="T-Star"/>
      </rPr>
      <t xml:space="preserve"> PV Ausbaustand [kWp/pers] </t>
    </r>
    <r>
      <rPr>
        <b/>
        <sz val="11"/>
        <color theme="1"/>
        <rFont val="T-Star"/>
      </rPr>
      <t>2024</t>
    </r>
  </si>
  <si>
    <t>Anteil Fahrzeuge mit erneuerbarem Antrieb 2025</t>
  </si>
  <si>
    <t>Verbesserung seit 2024</t>
  </si>
  <si>
    <t>Punkte  2025</t>
  </si>
  <si>
    <t>Gesamtpunkte</t>
  </si>
  <si>
    <t>in %-Punkte</t>
  </si>
  <si>
    <t>2024+2025</t>
  </si>
  <si>
    <t>Benotung Steigerung seit 2024</t>
  </si>
  <si>
    <t>Einwohner 2024</t>
  </si>
  <si>
    <t>Inst. Leistung Absolut [kWp]</t>
  </si>
  <si>
    <t>Gesamtscore 05/2026</t>
  </si>
  <si>
    <t>Gesamtscore 05/2026 in %</t>
  </si>
  <si>
    <t>Prozentansatz</t>
  </si>
  <si>
    <t>Farben</t>
  </si>
  <si>
    <t>0-16 %</t>
  </si>
  <si>
    <t>17-33 %</t>
  </si>
  <si>
    <t>34-50 %</t>
  </si>
  <si>
    <t>51-67 %</t>
  </si>
  <si>
    <t>68-84 %</t>
  </si>
  <si>
    <t>85-100 %</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</si>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</sst>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0.0%"/>
    <numFmt numFmtId="165" formatCode="0.0"/>
    <numFmt numFmtId="166" formatCode="_ * #,##0_ ;_ * \-#,##0_ ;_ * &quot;-&quot;??_ ;_ @_ "/>
    <numFmt numFmtId="167" formatCode="0.000"/>
  </numFmts>
  <fonts count="20" x14ac:knownFonts="1">
    <font>
      <sz val="11"/>
      <color theme="1"/>
      <name val="Aptos Narrow"/>
      <family val="2"/>
      <scheme val="minor"/>
    </font>
    <font>
      <b/>
      <sz val="11"/>
      <color theme="1"/>
      <name val="T-Star"/>
    </font>
    <font>
      <sz val="11"/>
      <color theme="1"/>
      <name val="T-Star"/>
    </font>
    <font>
      <u/>
      <sz val="11"/>
      <color theme="10"/>
      <name val="Aptos Narrow"/>
      <family val="2"/>
      <scheme val="minor"/>
    </font>
    <font>
      <sz val="11"/>
      <color theme="1"/>
      <name val="Aptos Narrow"/>
      <family val="2"/>
      <scheme val="minor"/>
    </font>
    <font>
      <i/>
      <sz val="11"/>
      <color rgb="FF7F7F7F"/>
      <name val="Aptos Narrow"/>
      <family val="2"/>
      <scheme val="minor"/>
    </font>
    <font>
      <sz val="10"/>
      <color theme="1"/>
      <name val="Arial"/>
      <family val="2"/>
    </font>
    <font>
      <sz val="10"/>
      <color theme="1"/>
      <name val="T-Star"/>
    </font>
    <font>
      <sz val="10"/>
      <name val="T-Star"/>
    </font>
    <font>
      <b/>
      <sz val="10"/>
      <name val="T-Star"/>
    </font>
    <font>
      <b/>
      <sz val="11"/>
      <color rgb="FFFF0000"/>
      <name val="T-Star"/>
    </font>
    <font>
      <u/>
      <sz val="11"/>
      <color theme="10"/>
      <name val="T-Star"/>
    </font>
    <font>
      <sz val="12"/>
      <color theme="1"/>
      <name val="Aptos"/>
      <family val="2"/>
    </font>
    <font>
      <sz val="20"/>
      <color theme="1"/>
      <name val="T-Star"/>
    </font>
    <font>
      <sz val="20"/>
      <color theme="1"/>
      <name val="Aptos Narrow"/>
      <family val="2"/>
      <scheme val="minor"/>
    </font>
    <font>
      <b/>
      <sz val="22"/>
      <color theme="1"/>
      <name val="T-Star"/>
    </font>
    <font>
      <b/>
      <sz val="28"/>
      <color theme="1"/>
      <name val="T-Star"/>
    </font>
    <font>
      <sz val="8"/>
      <name val="Aptos Narrow"/>
      <family val="2"/>
      <scheme val="minor"/>
    </font>
    <font>
      <sz val="11"/>
      <color rgb="FF000000"/>
      <name val="T-Star"/>
    </font>
    <font>
      <b/>
      <sz val="9"/>
      <color theme="1"/>
      <name val="T-Star"/>
    </font>
  </fonts>
  <fills count="19">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F99"/>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rgb="FF008AD2"/>
        <bgColor indexed="64"/>
      </patternFill>
    </fill>
    <fill>
      <patternFill patternType="solid">
        <fgColor rgb="FF77C4FF"/>
        <bgColor indexed="64"/>
      </patternFill>
    </fill>
    <fill>
      <patternFill patternType="solid">
        <fgColor rgb="FFFFE121"/>
        <bgColor indexed="64"/>
      </patternFill>
    </fill>
    <fill>
      <patternFill patternType="solid">
        <fgColor rgb="FFF4F4AD"/>
        <bgColor indexed="64"/>
      </patternFill>
    </fill>
    <fill>
      <patternFill patternType="solid">
        <fgColor rgb="FF99C928"/>
        <bgColor indexed="64"/>
      </patternFill>
    </fill>
    <fill>
      <patternFill patternType="solid">
        <fgColor rgb="FF0FA00B"/>
        <bgColor indexed="64"/>
      </patternFill>
    </fill>
    <fill>
      <patternFill patternType="solid">
        <fgColor theme="5" tint="-0.249977111117893"/>
        <bgColor indexed="64"/>
      </patternFill>
    </fill>
    <fill>
      <patternFill patternType="solid">
        <fgColor theme="3" tint="0.89999084444715716"/>
        <bgColor indexed="64"/>
      </patternFill>
    </fill>
  </fills>
  <borders count="28">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style="medium">
        <color indexed="64"/>
      </right>
      <top/>
      <bottom style="thin">
        <color indexed="64"/>
      </bottom>
      <diagonal/>
    </border>
  </borders>
  <cellStyleXfs count="6">
    <xf numFmtId="0" fontId="0" fillId="0" borderId="0"/>
    <xf numFmtId="0" fontId="3" fillId="0" borderId="0" applyNumberFormat="0" applyFill="0" applyBorder="0" applyAlignment="0" applyProtection="0"/>
    <xf numFmtId="43" fontId="4" fillId="0" borderId="0" applyFont="0" applyFill="0" applyBorder="0" applyAlignment="0" applyProtection="0"/>
    <xf numFmtId="0" fontId="5" fillId="0" borderId="0" applyNumberFormat="0" applyFill="0" applyBorder="0" applyAlignment="0" applyProtection="0"/>
    <xf numFmtId="0" fontId="6" fillId="0" borderId="0"/>
    <xf numFmtId="9" fontId="4" fillId="0" borderId="0" applyFont="0" applyFill="0" applyBorder="0" applyAlignment="0" applyProtection="0"/>
  </cellStyleXfs>
  <cellXfs count="180">
    <xf numFmtId="0" fontId="0" fillId="0" borderId="0" xfId="0"/>
    <xf numFmtId="0" fontId="1" fillId="2" borderId="1" xfId="0" applyFont="1" applyFill="1" applyBorder="1"/>
    <xf numFmtId="0" fontId="2" fillId="0" borderId="1" xfId="0" applyFont="1" applyBorder="1"/>
    <xf numFmtId="0" fontId="1" fillId="0" borderId="2" xfId="0" applyFont="1" applyBorder="1" applyAlignment="1">
      <alignment vertical="center" wrapText="1"/>
    </xf>
    <xf numFmtId="0" fontId="2" fillId="2" borderId="1" xfId="0" applyFont="1" applyFill="1" applyBorder="1"/>
    <xf numFmtId="0" fontId="2" fillId="0" borderId="1" xfId="0" applyFont="1" applyBorder="1" applyAlignment="1">
      <alignment wrapText="1"/>
    </xf>
    <xf numFmtId="0" fontId="1" fillId="2" borderId="1" xfId="0" applyFont="1" applyFill="1" applyBorder="1" applyAlignment="1">
      <alignment horizontal="left" vertical="center" wrapText="1"/>
    </xf>
    <xf numFmtId="0" fontId="2" fillId="0" borderId="0" xfId="0" applyFont="1"/>
    <xf numFmtId="0" fontId="1" fillId="0" borderId="1" xfId="0" applyFont="1" applyBorder="1"/>
    <xf numFmtId="0" fontId="1" fillId="4" borderId="1" xfId="0" applyFont="1" applyFill="1" applyBorder="1"/>
    <xf numFmtId="0" fontId="1" fillId="4" borderId="0" xfId="0" applyFont="1" applyFill="1"/>
    <xf numFmtId="0" fontId="1" fillId="0" borderId="0" xfId="0" applyFont="1"/>
    <xf numFmtId="0" fontId="1" fillId="0" borderId="8" xfId="0" applyFont="1" applyBorder="1" applyAlignment="1">
      <alignment vertical="center"/>
    </xf>
    <xf numFmtId="0" fontId="1" fillId="0" borderId="1" xfId="0" applyFont="1" applyBorder="1" applyAlignment="1">
      <alignment vertical="center" wrapText="1"/>
    </xf>
    <xf numFmtId="0" fontId="2" fillId="0" borderId="2" xfId="0" applyFont="1" applyBorder="1"/>
    <xf numFmtId="0" fontId="2" fillId="3" borderId="0" xfId="0" applyFont="1" applyFill="1"/>
    <xf numFmtId="0" fontId="1" fillId="9" borderId="1" xfId="0" applyFont="1" applyFill="1" applyBorder="1" applyAlignment="1">
      <alignment wrapText="1"/>
    </xf>
    <xf numFmtId="0" fontId="2" fillId="2" borderId="0" xfId="0" applyFont="1" applyFill="1"/>
    <xf numFmtId="0" fontId="2" fillId="0" borderId="0" xfId="0" applyFont="1" applyAlignment="1">
      <alignment wrapText="1"/>
    </xf>
    <xf numFmtId="0" fontId="2" fillId="8" borderId="0" xfId="0" applyFont="1" applyFill="1"/>
    <xf numFmtId="165" fontId="2" fillId="0" borderId="0" xfId="0" applyNumberFormat="1" applyFont="1"/>
    <xf numFmtId="0" fontId="2" fillId="4" borderId="0" xfId="0" applyFont="1" applyFill="1"/>
    <xf numFmtId="165" fontId="2" fillId="4" borderId="0" xfId="0" applyNumberFormat="1" applyFont="1" applyFill="1"/>
    <xf numFmtId="167" fontId="2" fillId="0" borderId="0" xfId="0" applyNumberFormat="1" applyFont="1"/>
    <xf numFmtId="0" fontId="7" fillId="0" borderId="0" xfId="4" applyFont="1"/>
    <xf numFmtId="0" fontId="2" fillId="0" borderId="12" xfId="0" applyFont="1" applyBorder="1"/>
    <xf numFmtId="3" fontId="8" fillId="0" borderId="6" xfId="0" applyNumberFormat="1" applyFont="1" applyBorder="1" applyAlignment="1">
      <alignment wrapText="1"/>
    </xf>
    <xf numFmtId="4" fontId="8" fillId="0" borderId="0" xfId="0" applyNumberFormat="1" applyFont="1" applyAlignment="1">
      <alignment wrapText="1"/>
    </xf>
    <xf numFmtId="3" fontId="8" fillId="0" borderId="0" xfId="3" applyNumberFormat="1" applyFont="1" applyFill="1" applyBorder="1" applyAlignment="1" applyProtection="1">
      <alignment wrapText="1"/>
    </xf>
    <xf numFmtId="4" fontId="8" fillId="0" borderId="7" xfId="0" applyNumberFormat="1" applyFont="1" applyBorder="1" applyAlignment="1">
      <alignment wrapText="1"/>
    </xf>
    <xf numFmtId="1" fontId="8" fillId="0" borderId="6" xfId="0" applyNumberFormat="1" applyFont="1" applyBorder="1" applyAlignment="1">
      <alignment wrapText="1"/>
    </xf>
    <xf numFmtId="2" fontId="8" fillId="0" borderId="0" xfId="0" applyNumberFormat="1" applyFont="1" applyAlignment="1">
      <alignment wrapText="1"/>
    </xf>
    <xf numFmtId="2" fontId="8" fillId="0" borderId="7" xfId="0" applyNumberFormat="1" applyFont="1" applyBorder="1" applyAlignment="1">
      <alignment wrapText="1"/>
    </xf>
    <xf numFmtId="3" fontId="8" fillId="0" borderId="12" xfId="0" applyNumberFormat="1" applyFont="1" applyBorder="1" applyAlignment="1">
      <alignment wrapText="1"/>
    </xf>
    <xf numFmtId="3" fontId="8" fillId="0" borderId="14" xfId="0" applyNumberFormat="1" applyFont="1" applyBorder="1" applyAlignment="1">
      <alignment wrapText="1"/>
    </xf>
    <xf numFmtId="3" fontId="8" fillId="0" borderId="2" xfId="3" applyNumberFormat="1" applyFont="1" applyFill="1" applyBorder="1" applyAlignment="1" applyProtection="1">
      <alignment wrapText="1"/>
    </xf>
    <xf numFmtId="4" fontId="8" fillId="0" borderId="13" xfId="0" applyNumberFormat="1" applyFont="1" applyBorder="1" applyAlignment="1">
      <alignment wrapText="1"/>
    </xf>
    <xf numFmtId="4" fontId="8" fillId="0" borderId="15" xfId="0" applyNumberFormat="1" applyFont="1" applyBorder="1" applyAlignment="1">
      <alignment wrapText="1"/>
    </xf>
    <xf numFmtId="1" fontId="8" fillId="0" borderId="14" xfId="0" applyNumberFormat="1" applyFont="1" applyBorder="1" applyAlignment="1">
      <alignment wrapText="1"/>
    </xf>
    <xf numFmtId="2" fontId="8" fillId="0" borderId="13" xfId="0" applyNumberFormat="1" applyFont="1" applyBorder="1" applyAlignment="1">
      <alignment wrapText="1"/>
    </xf>
    <xf numFmtId="2" fontId="8" fillId="0" borderId="15" xfId="0" applyNumberFormat="1" applyFont="1" applyBorder="1" applyAlignment="1">
      <alignment wrapText="1"/>
    </xf>
    <xf numFmtId="43" fontId="2" fillId="0" borderId="14" xfId="2" applyFont="1" applyFill="1" applyBorder="1"/>
    <xf numFmtId="166" fontId="2" fillId="0" borderId="2" xfId="2" applyNumberFormat="1" applyFont="1" applyFill="1" applyBorder="1"/>
    <xf numFmtId="1" fontId="8" fillId="0" borderId="14" xfId="2" applyNumberFormat="1" applyFont="1" applyFill="1" applyBorder="1"/>
    <xf numFmtId="3" fontId="8" fillId="0" borderId="2" xfId="2" applyNumberFormat="1" applyFont="1" applyFill="1" applyBorder="1"/>
    <xf numFmtId="3" fontId="8" fillId="0" borderId="14" xfId="2" applyNumberFormat="1" applyFont="1" applyFill="1" applyBorder="1"/>
    <xf numFmtId="43" fontId="2" fillId="0" borderId="14" xfId="2" applyFont="1" applyFill="1" applyBorder="1" applyAlignment="1">
      <alignment horizontal="right"/>
    </xf>
    <xf numFmtId="166" fontId="2" fillId="0" borderId="2" xfId="2" applyNumberFormat="1" applyFont="1" applyFill="1" applyBorder="1" applyAlignment="1">
      <alignment horizontal="right"/>
    </xf>
    <xf numFmtId="1" fontId="8" fillId="0" borderId="14" xfId="2" applyNumberFormat="1" applyFont="1" applyFill="1" applyBorder="1" applyAlignment="1">
      <alignment horizontal="right"/>
    </xf>
    <xf numFmtId="3" fontId="8" fillId="0" borderId="2" xfId="2" applyNumberFormat="1" applyFont="1" applyFill="1" applyBorder="1" applyAlignment="1">
      <alignment horizontal="right"/>
    </xf>
    <xf numFmtId="3" fontId="8" fillId="0" borderId="14" xfId="2" applyNumberFormat="1" applyFont="1" applyFill="1" applyBorder="1" applyAlignment="1">
      <alignment horizontal="right"/>
    </xf>
    <xf numFmtId="3" fontId="8" fillId="0" borderId="14" xfId="3" applyNumberFormat="1" applyFont="1" applyFill="1" applyBorder="1" applyAlignment="1" applyProtection="1">
      <alignment wrapText="1"/>
    </xf>
    <xf numFmtId="1" fontId="8" fillId="0" borderId="14" xfId="3" applyNumberFormat="1" applyFont="1" applyFill="1" applyBorder="1" applyAlignment="1" applyProtection="1">
      <alignment wrapText="1"/>
    </xf>
    <xf numFmtId="3" fontId="8" fillId="0" borderId="2" xfId="3" applyNumberFormat="1" applyFont="1" applyFill="1" applyBorder="1" applyAlignment="1" applyProtection="1">
      <alignment horizontal="right" wrapText="1"/>
    </xf>
    <xf numFmtId="1" fontId="8" fillId="8" borderId="14" xfId="2" applyNumberFormat="1" applyFont="1" applyFill="1" applyBorder="1" applyAlignment="1">
      <alignment horizontal="right"/>
    </xf>
    <xf numFmtId="3" fontId="8" fillId="8" borderId="14" xfId="2" applyNumberFormat="1" applyFont="1" applyFill="1" applyBorder="1" applyAlignment="1">
      <alignment horizontal="right"/>
    </xf>
    <xf numFmtId="166" fontId="8" fillId="0" borderId="2" xfId="2" applyNumberFormat="1" applyFont="1" applyFill="1" applyBorder="1" applyAlignment="1">
      <alignment horizontal="right"/>
    </xf>
    <xf numFmtId="0" fontId="2" fillId="0" borderId="16" xfId="0" applyFont="1" applyBorder="1"/>
    <xf numFmtId="0" fontId="2" fillId="0" borderId="6" xfId="0" applyFont="1" applyBorder="1"/>
    <xf numFmtId="3" fontId="1" fillId="0" borderId="17" xfId="0" applyNumberFormat="1" applyFont="1" applyBorder="1" applyAlignment="1">
      <alignment vertical="center"/>
    </xf>
    <xf numFmtId="4" fontId="9" fillId="0" borderId="9" xfId="0" applyNumberFormat="1" applyFont="1" applyBorder="1" applyAlignment="1">
      <alignment vertical="center" wrapText="1"/>
    </xf>
    <xf numFmtId="3" fontId="1" fillId="0" borderId="9" xfId="0" applyNumberFormat="1" applyFont="1" applyBorder="1" applyAlignment="1">
      <alignment vertical="center"/>
    </xf>
    <xf numFmtId="4" fontId="9" fillId="0" borderId="10" xfId="0" applyNumberFormat="1" applyFont="1" applyBorder="1" applyAlignment="1">
      <alignment vertical="center" wrapText="1"/>
    </xf>
    <xf numFmtId="3" fontId="1" fillId="0" borderId="8" xfId="0" applyNumberFormat="1" applyFont="1" applyBorder="1" applyAlignment="1">
      <alignment vertical="center"/>
    </xf>
    <xf numFmtId="2" fontId="9" fillId="0" borderId="9" xfId="0" applyNumberFormat="1" applyFont="1" applyBorder="1" applyAlignment="1">
      <alignment vertical="center" wrapText="1"/>
    </xf>
    <xf numFmtId="2" fontId="9" fillId="0" borderId="10" xfId="0" applyNumberFormat="1" applyFont="1" applyBorder="1" applyAlignment="1">
      <alignment vertical="center" wrapText="1"/>
    </xf>
    <xf numFmtId="0" fontId="2" fillId="0" borderId="0" xfId="0" applyFont="1" applyAlignment="1">
      <alignment vertical="center"/>
    </xf>
    <xf numFmtId="0" fontId="2" fillId="0" borderId="18" xfId="0" applyFont="1" applyBorder="1"/>
    <xf numFmtId="0" fontId="1" fillId="0" borderId="6" xfId="0" applyFont="1" applyBorder="1"/>
    <xf numFmtId="0" fontId="1" fillId="0" borderId="7" xfId="0" applyFont="1" applyBorder="1"/>
    <xf numFmtId="0" fontId="2" fillId="0" borderId="7" xfId="0" applyFont="1" applyBorder="1"/>
    <xf numFmtId="0" fontId="1" fillId="0" borderId="14" xfId="0" applyFont="1" applyBorder="1"/>
    <xf numFmtId="0" fontId="1" fillId="0" borderId="2" xfId="0" applyFont="1" applyBorder="1"/>
    <xf numFmtId="0" fontId="1" fillId="0" borderId="13" xfId="0" applyFont="1" applyBorder="1"/>
    <xf numFmtId="0" fontId="1" fillId="0" borderId="15" xfId="0" applyFont="1" applyBorder="1"/>
    <xf numFmtId="0" fontId="2" fillId="0" borderId="11" xfId="0" applyFont="1" applyBorder="1"/>
    <xf numFmtId="165" fontId="2" fillId="0" borderId="1" xfId="0" applyNumberFormat="1" applyFont="1" applyBorder="1"/>
    <xf numFmtId="2" fontId="2" fillId="0" borderId="1" xfId="0" applyNumberFormat="1" applyFont="1" applyBorder="1"/>
    <xf numFmtId="4" fontId="2" fillId="0" borderId="1" xfId="0" applyNumberFormat="1" applyFont="1" applyBorder="1"/>
    <xf numFmtId="164" fontId="2" fillId="0" borderId="1" xfId="0" applyNumberFormat="1" applyFont="1" applyBorder="1"/>
    <xf numFmtId="0" fontId="1" fillId="9" borderId="11" xfId="0" applyFont="1" applyFill="1" applyBorder="1"/>
    <xf numFmtId="0" fontId="1" fillId="9" borderId="1" xfId="0" applyFont="1" applyFill="1" applyBorder="1"/>
    <xf numFmtId="165" fontId="2" fillId="9" borderId="1" xfId="0" applyNumberFormat="1" applyFont="1" applyFill="1" applyBorder="1"/>
    <xf numFmtId="2" fontId="2" fillId="9" borderId="1" xfId="0" applyNumberFormat="1" applyFont="1" applyFill="1" applyBorder="1"/>
    <xf numFmtId="4" fontId="2" fillId="9" borderId="1" xfId="0" applyNumberFormat="1" applyFont="1" applyFill="1" applyBorder="1"/>
    <xf numFmtId="0" fontId="1" fillId="9" borderId="0" xfId="0" applyFont="1" applyFill="1"/>
    <xf numFmtId="0" fontId="11" fillId="0" borderId="0" xfId="1" applyFont="1"/>
    <xf numFmtId="0" fontId="1" fillId="2" borderId="9" xfId="0" applyFont="1" applyFill="1" applyBorder="1"/>
    <xf numFmtId="0" fontId="1" fillId="2" borderId="10" xfId="0" applyFont="1" applyFill="1" applyBorder="1"/>
    <xf numFmtId="0" fontId="1" fillId="2" borderId="8" xfId="0" applyFont="1" applyFill="1" applyBorder="1"/>
    <xf numFmtId="0" fontId="1" fillId="2" borderId="19" xfId="0" applyFont="1" applyFill="1" applyBorder="1"/>
    <xf numFmtId="0" fontId="1" fillId="2" borderId="0" xfId="0" applyFont="1" applyFill="1"/>
    <xf numFmtId="0" fontId="1" fillId="2" borderId="8" xfId="0" applyFont="1" applyFill="1" applyBorder="1" applyAlignment="1">
      <alignment wrapText="1"/>
    </xf>
    <xf numFmtId="0" fontId="1" fillId="2" borderId="19" xfId="0" applyFont="1" applyFill="1" applyBorder="1" applyAlignment="1">
      <alignment wrapText="1"/>
    </xf>
    <xf numFmtId="0" fontId="2" fillId="2" borderId="1" xfId="0" applyFont="1" applyFill="1" applyBorder="1" applyAlignment="1">
      <alignment wrapText="1"/>
    </xf>
    <xf numFmtId="0" fontId="1" fillId="2" borderId="10" xfId="0" applyFont="1" applyFill="1" applyBorder="1" applyAlignment="1">
      <alignment wrapText="1"/>
    </xf>
    <xf numFmtId="0" fontId="2" fillId="2" borderId="0" xfId="0" applyFont="1" applyFill="1" applyAlignment="1">
      <alignment wrapText="1"/>
    </xf>
    <xf numFmtId="2" fontId="2" fillId="0" borderId="0" xfId="0" applyNumberFormat="1" applyFont="1"/>
    <xf numFmtId="49" fontId="2" fillId="2" borderId="0" xfId="0" applyNumberFormat="1" applyFont="1" applyFill="1"/>
    <xf numFmtId="0" fontId="2" fillId="2" borderId="10" xfId="0" applyFont="1" applyFill="1" applyBorder="1"/>
    <xf numFmtId="0" fontId="2" fillId="2" borderId="19" xfId="0" applyFont="1" applyFill="1" applyBorder="1"/>
    <xf numFmtId="1" fontId="2" fillId="0" borderId="1" xfId="0" applyNumberFormat="1" applyFont="1" applyBorder="1"/>
    <xf numFmtId="1" fontId="2" fillId="9" borderId="1" xfId="0" applyNumberFormat="1" applyFont="1" applyFill="1" applyBorder="1"/>
    <xf numFmtId="0" fontId="12" fillId="0" borderId="0" xfId="0" applyFont="1" applyAlignment="1">
      <alignment vertical="center"/>
    </xf>
    <xf numFmtId="3" fontId="8" fillId="0" borderId="0" xfId="0" applyNumberFormat="1" applyFont="1" applyAlignment="1">
      <alignment wrapText="1"/>
    </xf>
    <xf numFmtId="10" fontId="2" fillId="0" borderId="0" xfId="0" applyNumberFormat="1" applyFont="1"/>
    <xf numFmtId="0" fontId="1" fillId="4" borderId="2" xfId="0" applyFont="1" applyFill="1" applyBorder="1" applyAlignment="1">
      <alignment vertical="center" wrapText="1"/>
    </xf>
    <xf numFmtId="0" fontId="2" fillId="4" borderId="0" xfId="0" applyFont="1" applyFill="1" applyAlignment="1">
      <alignment wrapText="1"/>
    </xf>
    <xf numFmtId="0" fontId="0" fillId="4" borderId="0" xfId="0" applyFill="1"/>
    <xf numFmtId="0" fontId="1" fillId="2" borderId="20" xfId="0" applyFont="1" applyFill="1" applyBorder="1" applyAlignment="1">
      <alignment horizontal="left" vertical="center" wrapText="1"/>
    </xf>
    <xf numFmtId="0" fontId="7" fillId="4" borderId="0" xfId="0" applyFont="1" applyFill="1"/>
    <xf numFmtId="0" fontId="7" fillId="0" borderId="0" xfId="0" applyFont="1" applyAlignment="1">
      <alignment vertical="center"/>
    </xf>
    <xf numFmtId="0" fontId="7" fillId="4" borderId="0" xfId="0" applyFont="1" applyFill="1" applyAlignment="1">
      <alignment vertical="center"/>
    </xf>
    <xf numFmtId="1" fontId="2" fillId="0" borderId="0" xfId="0" applyNumberFormat="1" applyFont="1"/>
    <xf numFmtId="165" fontId="1" fillId="4" borderId="0" xfId="0" applyNumberFormat="1" applyFont="1" applyFill="1"/>
    <xf numFmtId="165" fontId="2" fillId="0" borderId="1" xfId="0" applyNumberFormat="1" applyFont="1" applyBorder="1" applyAlignment="1">
      <alignment horizontal="right"/>
    </xf>
    <xf numFmtId="0" fontId="2" fillId="0" borderId="11" xfId="0" applyFont="1" applyBorder="1" applyAlignment="1">
      <alignment horizontal="right"/>
    </xf>
    <xf numFmtId="0" fontId="2" fillId="0" borderId="1" xfId="0" applyFont="1" applyBorder="1" applyAlignment="1">
      <alignment horizontal="right"/>
    </xf>
    <xf numFmtId="0" fontId="3" fillId="0" borderId="0" xfId="1"/>
    <xf numFmtId="0" fontId="2" fillId="0" borderId="22" xfId="0" applyFont="1" applyBorder="1" applyAlignment="1">
      <alignment horizontal="right"/>
    </xf>
    <xf numFmtId="0" fontId="2" fillId="0" borderId="23" xfId="0" applyFont="1" applyBorder="1" applyAlignment="1">
      <alignment horizontal="right"/>
    </xf>
    <xf numFmtId="0" fontId="2" fillId="0" borderId="23" xfId="0" applyFont="1" applyBorder="1"/>
    <xf numFmtId="165" fontId="2" fillId="0" borderId="23" xfId="0" applyNumberFormat="1" applyFont="1" applyBorder="1"/>
    <xf numFmtId="2" fontId="2" fillId="0" borderId="23" xfId="0" applyNumberFormat="1" applyFont="1" applyBorder="1"/>
    <xf numFmtId="4" fontId="2" fillId="0" borderId="23" xfId="0" applyNumberFormat="1" applyFont="1" applyBorder="1"/>
    <xf numFmtId="1" fontId="2" fillId="0" borderId="23" xfId="0" applyNumberFormat="1" applyFont="1" applyBorder="1"/>
    <xf numFmtId="165" fontId="2" fillId="0" borderId="23" xfId="0" applyNumberFormat="1" applyFont="1" applyBorder="1" applyAlignment="1">
      <alignment horizontal="right"/>
    </xf>
    <xf numFmtId="0" fontId="2" fillId="4" borderId="21" xfId="0" applyFont="1" applyFill="1" applyBorder="1" applyAlignment="1">
      <alignment horizontal="left" vertical="center" wrapText="1"/>
    </xf>
    <xf numFmtId="0" fontId="2" fillId="10" borderId="21" xfId="0" applyFont="1" applyFill="1" applyBorder="1" applyAlignment="1">
      <alignment horizontal="left" vertical="center" wrapText="1"/>
    </xf>
    <xf numFmtId="0" fontId="2" fillId="4" borderId="20"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10" borderId="24" xfId="0" applyFont="1" applyFill="1" applyBorder="1" applyAlignment="1">
      <alignment horizontal="left" vertical="center" wrapText="1"/>
    </xf>
    <xf numFmtId="0" fontId="2" fillId="0" borderId="22" xfId="0" applyFont="1" applyBorder="1"/>
    <xf numFmtId="0" fontId="2" fillId="0" borderId="25" xfId="0" applyFont="1" applyBorder="1"/>
    <xf numFmtId="0" fontId="2" fillId="10" borderId="20" xfId="0" applyFont="1" applyFill="1" applyBorder="1" applyAlignment="1">
      <alignment horizontal="left" vertical="center" wrapText="1"/>
    </xf>
    <xf numFmtId="0" fontId="2" fillId="11" borderId="0" xfId="0" applyFont="1" applyFill="1"/>
    <xf numFmtId="0" fontId="2" fillId="12" borderId="0" xfId="0" applyFont="1" applyFill="1"/>
    <xf numFmtId="0" fontId="2" fillId="13" borderId="0" xfId="0" applyFont="1" applyFill="1"/>
    <xf numFmtId="0" fontId="2" fillId="14" borderId="0" xfId="0" applyFont="1" applyFill="1"/>
    <xf numFmtId="0" fontId="2" fillId="15" borderId="0" xfId="0" applyFont="1" applyFill="1"/>
    <xf numFmtId="0" fontId="2" fillId="16" borderId="0" xfId="0" applyFont="1" applyFill="1"/>
    <xf numFmtId="0" fontId="13" fillId="0" borderId="0" xfId="0" applyFont="1"/>
    <xf numFmtId="0" fontId="14" fillId="0" borderId="0" xfId="0" applyFont="1"/>
    <xf numFmtId="165" fontId="18" fillId="0" borderId="0" xfId="0" applyNumberFormat="1" applyFont="1" applyAlignment="1">
      <alignment horizontal="right" vertical="center"/>
    </xf>
    <xf numFmtId="0" fontId="11" fillId="4" borderId="0" xfId="1" applyFont="1" applyFill="1" applyAlignment="1">
      <alignment wrapText="1"/>
    </xf>
    <xf numFmtId="0" fontId="2" fillId="0" borderId="26" xfId="0" applyFont="1" applyBorder="1"/>
    <xf numFmtId="3" fontId="8" fillId="0" borderId="26" xfId="0" applyNumberFormat="1" applyFont="1" applyBorder="1" applyAlignment="1">
      <alignment wrapText="1"/>
    </xf>
    <xf numFmtId="0" fontId="19" fillId="0" borderId="26" xfId="0" applyFont="1" applyBorder="1" applyAlignment="1">
      <alignment wrapText="1"/>
    </xf>
    <xf numFmtId="4" fontId="8" fillId="0" borderId="2" xfId="0" applyNumberFormat="1" applyFont="1" applyBorder="1" applyAlignment="1">
      <alignment wrapText="1"/>
    </xf>
    <xf numFmtId="2" fontId="8" fillId="0" borderId="2" xfId="0" applyNumberFormat="1" applyFont="1" applyBorder="1" applyAlignment="1">
      <alignment wrapText="1"/>
    </xf>
    <xf numFmtId="3" fontId="8" fillId="18" borderId="12" xfId="0" applyNumberFormat="1" applyFont="1" applyFill="1" applyBorder="1" applyAlignment="1">
      <alignment wrapText="1"/>
    </xf>
    <xf numFmtId="4" fontId="8" fillId="18" borderId="2" xfId="0" applyNumberFormat="1" applyFont="1" applyFill="1" applyBorder="1" applyAlignment="1">
      <alignment wrapText="1"/>
    </xf>
    <xf numFmtId="2" fontId="8" fillId="18" borderId="2" xfId="0" applyNumberFormat="1" applyFont="1" applyFill="1" applyBorder="1" applyAlignment="1">
      <alignment wrapText="1"/>
    </xf>
    <xf numFmtId="4" fontId="1" fillId="0" borderId="9" xfId="0" applyNumberFormat="1" applyFont="1" applyBorder="1" applyAlignment="1">
      <alignment vertical="center"/>
    </xf>
    <xf numFmtId="10" fontId="2" fillId="0" borderId="0" xfId="5" applyNumberFormat="1" applyFont="1" applyBorder="1"/>
    <xf numFmtId="0" fontId="2" fillId="8" borderId="0" xfId="0" applyFont="1" applyFill="1" applyAlignment="1">
      <alignment wrapText="1"/>
    </xf>
    <xf numFmtId="3" fontId="8" fillId="0" borderId="2" xfId="0" applyNumberFormat="1" applyFont="1" applyBorder="1" applyAlignment="1">
      <alignment wrapText="1"/>
    </xf>
    <xf numFmtId="3" fontId="8" fillId="18" borderId="2" xfId="0" applyNumberFormat="1" applyFont="1" applyFill="1" applyBorder="1" applyAlignment="1">
      <alignment wrapText="1"/>
    </xf>
    <xf numFmtId="3" fontId="8" fillId="18" borderId="2" xfId="2" applyNumberFormat="1" applyFont="1" applyFill="1" applyBorder="1"/>
    <xf numFmtId="3" fontId="8" fillId="18" borderId="2" xfId="3" applyNumberFormat="1" applyFont="1" applyFill="1" applyBorder="1" applyAlignment="1" applyProtection="1">
      <alignment wrapText="1"/>
    </xf>
    <xf numFmtId="3" fontId="9" fillId="0" borderId="2" xfId="0" applyNumberFormat="1" applyFont="1" applyBorder="1" applyAlignment="1">
      <alignment wrapText="1"/>
    </xf>
    <xf numFmtId="0" fontId="3" fillId="4" borderId="0" xfId="1" applyFill="1" applyAlignment="1">
      <alignment wrapText="1"/>
    </xf>
    <xf numFmtId="0" fontId="16" fillId="0" borderId="0" xfId="0" applyFont="1" applyAlignment="1">
      <alignment horizontal="left" wrapText="1"/>
    </xf>
    <xf numFmtId="0" fontId="15" fillId="0" borderId="0" xfId="0" applyFont="1" applyAlignment="1">
      <alignment horizontal="left" wrapText="1"/>
    </xf>
    <xf numFmtId="0" fontId="2" fillId="4" borderId="0" xfId="0" applyFont="1" applyFill="1" applyAlignment="1">
      <alignment horizontal="center" wrapText="1"/>
    </xf>
    <xf numFmtId="0" fontId="2" fillId="7" borderId="3" xfId="0" applyFont="1" applyFill="1" applyBorder="1" applyAlignment="1">
      <alignment horizontal="center"/>
    </xf>
    <xf numFmtId="0" fontId="2" fillId="7" borderId="4" xfId="0" applyFont="1" applyFill="1" applyBorder="1" applyAlignment="1">
      <alignment horizontal="center"/>
    </xf>
    <xf numFmtId="0" fontId="2" fillId="7" borderId="5"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3" borderId="5" xfId="0" applyFont="1" applyFill="1" applyBorder="1" applyAlignment="1">
      <alignment horizontal="center"/>
    </xf>
    <xf numFmtId="0" fontId="1" fillId="17" borderId="24" xfId="0" applyFont="1" applyFill="1" applyBorder="1" applyAlignment="1">
      <alignment horizontal="center"/>
    </xf>
    <xf numFmtId="0" fontId="1" fillId="17" borderId="27" xfId="0" applyFont="1" applyFill="1" applyBorder="1" applyAlignment="1">
      <alignment horizontal="center"/>
    </xf>
    <xf numFmtId="0" fontId="1" fillId="6" borderId="20" xfId="0" applyFont="1" applyFill="1" applyBorder="1" applyAlignment="1">
      <alignment horizontal="left" vertical="center" wrapText="1"/>
    </xf>
    <xf numFmtId="0" fontId="1" fillId="6" borderId="24" xfId="0" applyFont="1" applyFill="1" applyBorder="1" applyAlignment="1">
      <alignment horizontal="left" vertical="center" wrapText="1"/>
    </xf>
    <xf numFmtId="0" fontId="0" fillId="0" borderId="0" xfId="0" applyAlignment="1">
      <alignment wrapText="1"/>
    </xf>
    <xf numFmtId="0" fontId="2" fillId="0" borderId="24" xfId="0" applyFont="1" applyBorder="1"/>
    <xf numFmtId="0" fontId="1" fillId="0" borderId="24" xfId="0" applyFont="1" applyBorder="1" applyAlignment="1">
      <alignment horizontal="right"/>
    </xf>
    <xf numFmtId="0" fontId="2" fillId="0" borderId="0" xfId="0" applyFont="1" applyAlignment="1">
      <alignment horizontal="right"/>
    </xf>
  </cellXfs>
  <cellStyles count="6">
    <cellStyle name="Erklärender Text" xfId="3" builtinId="53"/>
    <cellStyle name="Komma" xfId="2" builtinId="3"/>
    <cellStyle name="Link" xfId="1" builtinId="8"/>
    <cellStyle name="Prozent" xfId="5" builtinId="5"/>
    <cellStyle name="Standard" xfId="0" builtinId="0"/>
    <cellStyle name="Standard 2" xfId="4" xr:uid="{C2DEB839-EA3F-442A-A31F-4E8DF0DB618B}"/>
  </cellStyles>
  <dxfs count="18">
    <dxf>
      <fill>
        <patternFill>
          <bgColor rgb="FF008AD2"/>
        </patternFill>
      </fill>
    </dxf>
    <dxf>
      <fill>
        <patternFill>
          <bgColor rgb="FF77C4FF"/>
        </patternFill>
      </fill>
    </dxf>
    <dxf>
      <fill>
        <patternFill>
          <bgColor rgb="FFFFE121"/>
        </patternFill>
      </fill>
    </dxf>
    <dxf>
      <fill>
        <patternFill>
          <bgColor rgb="FFF4F4AD"/>
        </patternFill>
      </fill>
    </dxf>
    <dxf>
      <fill>
        <patternFill>
          <bgColor rgb="FF99C928"/>
        </patternFill>
      </fill>
    </dxf>
    <dxf>
      <fill>
        <patternFill>
          <bgColor rgb="FF0FA00B"/>
        </patternFill>
      </fill>
    </dxf>
    <dxf>
      <fill>
        <patternFill>
          <bgColor rgb="FF008AD2"/>
        </patternFill>
      </fill>
    </dxf>
    <dxf>
      <fill>
        <patternFill>
          <bgColor rgb="FF77C4FF"/>
        </patternFill>
      </fill>
    </dxf>
    <dxf>
      <fill>
        <patternFill>
          <bgColor rgb="FFFFE121"/>
        </patternFill>
      </fill>
    </dxf>
    <dxf>
      <fill>
        <patternFill>
          <bgColor rgb="FFF4F4AD"/>
        </patternFill>
      </fill>
    </dxf>
    <dxf>
      <fill>
        <patternFill>
          <bgColor rgb="FF99C928"/>
        </patternFill>
      </fill>
    </dxf>
    <dxf>
      <fill>
        <patternFill>
          <bgColor rgb="FF0FA00B"/>
        </patternFill>
      </fill>
    </dxf>
    <dxf>
      <fill>
        <patternFill>
          <bgColor rgb="FF008AD2"/>
        </patternFill>
      </fill>
    </dxf>
    <dxf>
      <fill>
        <patternFill>
          <bgColor rgb="FF77C4FF"/>
        </patternFill>
      </fill>
    </dxf>
    <dxf>
      <fill>
        <patternFill>
          <bgColor rgb="FFFFE121"/>
        </patternFill>
      </fill>
    </dxf>
    <dxf>
      <fill>
        <patternFill>
          <bgColor rgb="FFF4F4AD"/>
        </patternFill>
      </fill>
    </dxf>
    <dxf>
      <fill>
        <patternFill>
          <bgColor rgb="FF99C928"/>
        </patternFill>
      </fill>
    </dxf>
    <dxf>
      <fill>
        <patternFill>
          <bgColor rgb="FF0FA00B"/>
        </patternFill>
      </fill>
    </dxf>
  </dxfs>
  <tableStyles count="0" defaultTableStyle="TableStyleMedium2" defaultPivotStyle="PivotStyleLight16"/>
  <colors>
    <mruColors>
      <color rgb="FF0FA00B"/>
      <color rgb="FF99C928"/>
      <color rgb="FFF4F4AD"/>
      <color rgb="FFFFE121"/>
      <color rgb="FF77C4FF"/>
      <color rgb="FF008AD2"/>
      <color rgb="FF70AC2E"/>
      <color rgb="FF94E494"/>
      <color rgb="FFFF99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EBRE_P/Freigegebene%20Dokumente/03_EB/MSB221143_EBS_&#214;ffentliche_Energieberatung_Seeland/19_Energie_Region_Seeland/Unterlagen%20GWR/THG_Seeland.Biel_2020.xlsx" TargetMode="External"/><Relationship Id="rId2" Type="http://schemas.openxmlformats.org/officeDocument/2006/relationships/externalLinkPath" Target="https://emchberger.sharepoint.com/sites/EBRE_P/Freigegebene%20Dokumente/03_EB/MSB221143_EBS_&#214;ffentliche_Energieberatung_Seeland/19_Energie_Region_Seeland/Unterlagen%20GWR/THG_Seeland.Biel_2020.xlsx" TargetMode="External"/><Relationship Id="rId1" Type="http://schemas.openxmlformats.org/officeDocument/2006/relationships/externalLinkPath" Target="/sites/EBRE_P/Freigegebene%20Dokumente/03_EB/MSB221143_EBS_&#214;ffentliche_Energieberatung_Seeland/19_Energie_Region_Seeland/Unterlagen%20GWR/THG_Seeland.Biel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Metadaten_Abfall_Abwasser"/>
      <sheetName val="Daten_Abfall_Abwasser"/>
      <sheetName val="Metadaten_Flüchtige Emissionen"/>
      <sheetName val="Daten_Flüchtige Emissionen"/>
      <sheetName val="Metadaten_Industrie"/>
      <sheetName val="Daten_Industrie"/>
      <sheetName val="Metadaten_Landwirtschaft"/>
      <sheetName val="Daten_Landwirtschaft"/>
      <sheetName val="Metadaten_Verkehr"/>
      <sheetName val="Daten Verkehr"/>
      <sheetName val="Metadaten_Indikatoren"/>
      <sheetName val="THG_pro_Pers_HH_WV"/>
      <sheetName val="Daten_Indikatoren_Wärme"/>
      <sheetName val="Daten_Indikatoren_EnUmw"/>
      <sheetName val="Metadaten_Wärme_EnUmw"/>
      <sheetName val="Daten_Wärme_aufbereitet"/>
    </sheetNames>
    <sheetDataSet>
      <sheetData sheetId="0"/>
      <sheetData sheetId="1"/>
      <sheetData sheetId="2"/>
      <sheetData sheetId="3"/>
      <sheetData sheetId="4"/>
      <sheetData sheetId="5"/>
      <sheetData sheetId="6"/>
      <sheetData sheetId="7"/>
      <sheetData sheetId="8"/>
      <sheetData sheetId="9"/>
      <sheetData sheetId="10">
        <row r="8">
          <cell r="J8" t="str">
            <v>Treibhausgasemissionen Sektor Wärme</v>
          </cell>
        </row>
      </sheetData>
      <sheetData sheetId="11">
        <row r="5">
          <cell r="E5">
            <v>1.2332018119053572</v>
          </cell>
        </row>
      </sheetData>
      <sheetData sheetId="12"/>
      <sheetData sheetId="13"/>
      <sheetData sheetId="14"/>
      <sheetData sheetId="15"/>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hyperlink" Target="https://merzligen.ch/" TargetMode="External"/><Relationship Id="rId1" Type="http://schemas.openxmlformats.org/officeDocument/2006/relationships/hyperlink" Target="https://www.radelfingen.ch/de/startseite/"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biel-bienne.ch/de/foerderprogramm-klima-energie.html/2889" TargetMode="External"/><Relationship Id="rId2" Type="http://schemas.openxmlformats.org/officeDocument/2006/relationships/hyperlink" Target="https://tschugg.ch/online-schalter/reglemente-und-dokumente-gemeinde-tschugg/" TargetMode="External"/><Relationship Id="rId1" Type="http://schemas.openxmlformats.org/officeDocument/2006/relationships/hyperlink" Target="https://gals.ch/downloads"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1A187-9719-4900-9162-CB070404E2FE}">
  <sheetPr>
    <pageSetUpPr fitToPage="1"/>
  </sheetPr>
  <dimension ref="A1:U68"/>
  <sheetViews>
    <sheetView topLeftCell="A2" zoomScale="55" zoomScaleNormal="55" workbookViewId="0">
      <selection activeCell="R7" sqref="R7"/>
    </sheetView>
  </sheetViews>
  <sheetFormatPr baseColWidth="10" defaultColWidth="11.44140625" defaultRowHeight="16.2" x14ac:dyDescent="0.35"/>
  <cols>
    <col min="1" max="1" width="24.44140625" style="5" customWidth="1"/>
    <col min="2" max="2" width="21.109375" style="75" customWidth="1"/>
    <col min="3" max="3" width="10.5546875" style="75" customWidth="1"/>
    <col min="4" max="4" width="22.5546875" style="2" customWidth="1"/>
    <col min="5" max="5" width="14.109375" style="2" customWidth="1"/>
    <col min="6" max="6" width="16.88671875" style="2" customWidth="1"/>
    <col min="7" max="7" width="17.88671875" style="2" customWidth="1"/>
    <col min="8" max="8" width="17.6640625" style="2" customWidth="1"/>
    <col min="9" max="9" width="17.88671875" style="2" customWidth="1"/>
    <col min="10" max="12" width="15.6640625" style="2" customWidth="1"/>
    <col min="13" max="13" width="17.44140625" style="2" customWidth="1"/>
    <col min="14" max="14" width="17.88671875" style="2" customWidth="1"/>
    <col min="15" max="15" width="18" style="2" customWidth="1"/>
    <col min="16" max="16" width="20.44140625" style="2" customWidth="1"/>
    <col min="17" max="18" width="24.6640625" style="2" customWidth="1"/>
    <col min="19" max="19" width="17.44140625" style="2" customWidth="1"/>
    <col min="20" max="20" width="17.5546875" customWidth="1"/>
    <col min="21" max="21" width="18.44140625" style="7" customWidth="1"/>
    <col min="22" max="16384" width="11.44140625" style="7"/>
  </cols>
  <sheetData>
    <row r="1" spans="1:21" x14ac:dyDescent="0.35">
      <c r="A1" s="18"/>
      <c r="B1" s="7"/>
      <c r="C1" s="7"/>
      <c r="D1" s="7"/>
      <c r="E1" s="7"/>
      <c r="F1" s="7"/>
      <c r="G1" s="7"/>
      <c r="H1" s="7"/>
      <c r="I1" s="7"/>
      <c r="J1" s="7"/>
      <c r="K1" s="7"/>
      <c r="L1" s="7"/>
      <c r="M1" s="7"/>
      <c r="N1" s="7"/>
      <c r="O1" s="7"/>
      <c r="P1" s="7"/>
      <c r="Q1" s="7"/>
      <c r="R1" s="7"/>
      <c r="S1" s="7"/>
    </row>
    <row r="2" spans="1:21" s="142" customFormat="1" ht="63" customHeight="1" x14ac:dyDescent="0.6">
      <c r="A2" s="163" t="s">
        <v>356</v>
      </c>
      <c r="B2" s="163"/>
      <c r="C2" s="163"/>
      <c r="D2" s="163"/>
      <c r="T2" s="143"/>
    </row>
    <row r="3" spans="1:21" x14ac:dyDescent="0.35">
      <c r="A3" s="18"/>
      <c r="B3" s="7"/>
      <c r="C3" s="7"/>
      <c r="D3" s="7"/>
      <c r="E3" s="7"/>
      <c r="F3" s="7"/>
      <c r="G3" s="7"/>
      <c r="H3" s="7"/>
      <c r="I3" s="7"/>
      <c r="J3" s="7"/>
      <c r="K3" s="7"/>
      <c r="L3" s="7"/>
      <c r="M3" s="7"/>
      <c r="N3" s="7"/>
      <c r="O3" s="7"/>
      <c r="P3" s="7"/>
      <c r="Q3" s="7"/>
      <c r="R3" s="7"/>
      <c r="S3" s="7"/>
    </row>
    <row r="4" spans="1:21" ht="61.5" customHeight="1" x14ac:dyDescent="0.35">
      <c r="A4" s="109" t="s">
        <v>0</v>
      </c>
      <c r="B4" s="127" t="s">
        <v>351</v>
      </c>
      <c r="C4" s="128" t="s">
        <v>350</v>
      </c>
      <c r="D4" s="127" t="s">
        <v>349</v>
      </c>
      <c r="E4" s="129" t="s">
        <v>335</v>
      </c>
      <c r="F4" s="129" t="s">
        <v>336</v>
      </c>
      <c r="G4" s="130" t="s">
        <v>337</v>
      </c>
      <c r="H4" s="130" t="s">
        <v>338</v>
      </c>
      <c r="I4" s="130" t="s">
        <v>339</v>
      </c>
      <c r="J4" s="130" t="s">
        <v>340</v>
      </c>
      <c r="K4" s="130" t="s">
        <v>341</v>
      </c>
      <c r="L4" s="130" t="s">
        <v>342</v>
      </c>
      <c r="M4" s="130" t="s">
        <v>343</v>
      </c>
      <c r="N4" s="130" t="s">
        <v>344</v>
      </c>
      <c r="O4" s="130" t="s">
        <v>345</v>
      </c>
      <c r="P4" s="131" t="s">
        <v>346</v>
      </c>
      <c r="Q4" s="131" t="s">
        <v>347</v>
      </c>
      <c r="R4" s="131" t="s">
        <v>359</v>
      </c>
      <c r="S4" s="131" t="s">
        <v>352</v>
      </c>
      <c r="T4" s="130" t="s">
        <v>353</v>
      </c>
      <c r="U4" s="132" t="s">
        <v>348</v>
      </c>
    </row>
    <row r="5" spans="1:21" ht="5.25" customHeight="1" x14ac:dyDescent="0.35"/>
    <row r="6" spans="1:21" x14ac:dyDescent="0.35">
      <c r="A6" s="3" t="s">
        <v>1</v>
      </c>
      <c r="B6" s="119" t="str">
        <f>'1 Leitbild Richtplan Strategie'!B3</f>
        <v>Nein</v>
      </c>
      <c r="C6" s="119" t="str">
        <f>'2 BE Klimapgro. f. Gem.'!B3</f>
        <v>Nein</v>
      </c>
      <c r="D6" s="120" t="str">
        <f>'10 Energiebuchhaltung'!B3</f>
        <v>Nein</v>
      </c>
      <c r="E6" s="120" t="str">
        <f>'3 EnergieStadt'!F3</f>
        <v/>
      </c>
      <c r="F6" s="120" t="str">
        <f>IF('4 Kommunales Förderprogramm'!I3&gt;0,"Ja","Nein")</f>
        <v>Nein</v>
      </c>
      <c r="G6" s="121">
        <f>'5 Erneuerbare Wärmeerzeuger'!B3</f>
        <v>25.2</v>
      </c>
      <c r="H6" s="121">
        <f>'5 Erneuerbare Wärmeerzeuger'!C3</f>
        <v>24.6</v>
      </c>
      <c r="I6" s="122">
        <f>'5 Erneuerbare Wärmeerzeuger'!D3</f>
        <v>34</v>
      </c>
      <c r="J6" s="123" cm="1">
        <f t="array" ref="J6:K6">'6 THG Wärmeerzeugung'!B3:C3</f>
        <v>1.2332018119053572</v>
      </c>
      <c r="K6" s="123">
        <v>1.1349759692718964</v>
      </c>
      <c r="L6" s="123">
        <f>'6 THG Wärmeerzeugung'!D3</f>
        <v>0.88936611822627287</v>
      </c>
      <c r="M6" s="124">
        <f>'8 PV Ausbaustand'!Q3</f>
        <v>0.55339386078685693</v>
      </c>
      <c r="N6" s="123">
        <f>'8 PV Ausbaustand'!M3</f>
        <v>0.55339386078685693</v>
      </c>
      <c r="O6" s="124">
        <f>'8 PV Ausbaustand'!I3</f>
        <v>0.55339386078685693</v>
      </c>
      <c r="P6" s="122">
        <f>'7 Anteil erneuerbare Fahrzeuge'!B3</f>
        <v>3.77</v>
      </c>
      <c r="Q6" s="125">
        <f>'6 THG Wärmeerzeugung'!H3</f>
        <v>-7.9651069018214571</v>
      </c>
      <c r="R6" s="125">
        <f>'6 THG Wärmeerzeugung'!J3</f>
        <v>-21.640092627087583</v>
      </c>
      <c r="S6" s="122">
        <f>'9 Rückliefertarif PV &amp; HKN'!D3</f>
        <v>25.3</v>
      </c>
      <c r="T6" s="125">
        <f>'8 PV Ausbaustand'!H3</f>
        <v>2560</v>
      </c>
      <c r="U6" s="126" t="str">
        <f>'11 Sensibilisierung'!B3</f>
        <v>Nein</v>
      </c>
    </row>
    <row r="7" spans="1:21" x14ac:dyDescent="0.35">
      <c r="A7" s="3" t="s">
        <v>2</v>
      </c>
      <c r="B7" s="116" t="str">
        <f>'1 Leitbild Richtplan Strategie'!B4</f>
        <v>Nein</v>
      </c>
      <c r="C7" s="116" t="str">
        <f>'2 BE Klimapgro. f. Gem.'!B4</f>
        <v>Nein</v>
      </c>
      <c r="D7" s="117" t="str">
        <f>'10 Energiebuchhaltung'!B4</f>
        <v>Ja</v>
      </c>
      <c r="E7" s="117" t="str">
        <f>'3 EnergieStadt'!F4</f>
        <v/>
      </c>
      <c r="F7" s="117" t="str">
        <f>IF('4 Kommunales Förderprogramm'!I4&gt;0,"Ja","Nein")</f>
        <v>Nein</v>
      </c>
      <c r="G7" s="2">
        <f>'5 Erneuerbare Wärmeerzeuger'!B4</f>
        <v>26</v>
      </c>
      <c r="H7" s="2">
        <f>'5 Erneuerbare Wärmeerzeuger'!C4</f>
        <v>26.4</v>
      </c>
      <c r="I7" s="76">
        <f>'5 Erneuerbare Wärmeerzeuger'!D4</f>
        <v>38.299999999999997</v>
      </c>
      <c r="J7" s="77" cm="1">
        <f t="array" ref="J7:K7">'6 THG Wärmeerzeugung'!B4:C4</f>
        <v>1.4346613424199095</v>
      </c>
      <c r="K7" s="77">
        <v>1.2475739712437492</v>
      </c>
      <c r="L7" s="77">
        <f>'6 THG Wärmeerzeugung'!D4</f>
        <v>0.93160220593603882</v>
      </c>
      <c r="M7" s="78">
        <f>'8 PV Ausbaustand'!Q4</f>
        <v>0.47873303167420816</v>
      </c>
      <c r="N7" s="77">
        <f>'8 PV Ausbaustand'!M4</f>
        <v>0.43755656108597285</v>
      </c>
      <c r="O7" s="78">
        <f>'8 PV Ausbaustand'!I4</f>
        <v>0.6131221719457014</v>
      </c>
      <c r="P7" s="76">
        <f>'7 Anteil erneuerbare Fahrzeuge'!B4</f>
        <v>3.83</v>
      </c>
      <c r="Q7" s="113">
        <f>'6 THG Wärmeerzeugung'!H4</f>
        <v>-13.040525010633615</v>
      </c>
      <c r="R7" s="113">
        <f>'6 THG Wärmeerzeugung'!J4</f>
        <v>-25.326896247499235</v>
      </c>
      <c r="S7" s="76">
        <f>'9 Rückliefertarif PV &amp; HKN'!D4</f>
        <v>25</v>
      </c>
      <c r="T7" s="101">
        <f>'8 PV Ausbaustand'!H4</f>
        <v>1355</v>
      </c>
      <c r="U7" s="115" t="str">
        <f>'11 Sensibilisierung'!B4</f>
        <v>Ja</v>
      </c>
    </row>
    <row r="8" spans="1:21" x14ac:dyDescent="0.35">
      <c r="A8" s="3" t="s">
        <v>3</v>
      </c>
      <c r="B8" s="116" t="str">
        <f>'1 Leitbild Richtplan Strategie'!B5</f>
        <v>Nein</v>
      </c>
      <c r="C8" s="116" t="str">
        <f>'2 BE Klimapgro. f. Gem.'!B5</f>
        <v>Nein</v>
      </c>
      <c r="D8" s="117" t="str">
        <f>'10 Energiebuchhaltung'!B5</f>
        <v>Ja</v>
      </c>
      <c r="E8" s="117" t="str">
        <f>'3 EnergieStadt'!F5</f>
        <v/>
      </c>
      <c r="F8" s="117" t="str">
        <f>IF('4 Kommunales Förderprogramm'!I5&gt;0,"Ja","Nein")</f>
        <v>Nein</v>
      </c>
      <c r="G8" s="2">
        <f>'5 Erneuerbare Wärmeerzeuger'!B5</f>
        <v>21.1</v>
      </c>
      <c r="H8" s="2">
        <f>'5 Erneuerbare Wärmeerzeuger'!C5</f>
        <v>20.3</v>
      </c>
      <c r="I8" s="76">
        <f>'5 Erneuerbare Wärmeerzeuger'!D5</f>
        <v>25.6</v>
      </c>
      <c r="J8" s="77" cm="1">
        <f t="array" ref="J8:K8">'6 THG Wärmeerzeugung'!B5:C5</f>
        <v>1.6695677781131435</v>
      </c>
      <c r="K8" s="77">
        <v>1.5185319260594099</v>
      </c>
      <c r="L8" s="77">
        <f>'6 THG Wärmeerzeugung'!D5</f>
        <v>1.2497059509762465</v>
      </c>
      <c r="M8" s="78">
        <f>'8 PV Ausbaustand'!Q5</f>
        <v>0.25705882352941178</v>
      </c>
      <c r="N8" s="77">
        <f>'8 PV Ausbaustand'!M5</f>
        <v>0.28529411764705881</v>
      </c>
      <c r="O8" s="78">
        <f>'8 PV Ausbaustand'!I5</f>
        <v>0.6164705882352941</v>
      </c>
      <c r="P8" s="76">
        <f>'7 Anteil erneuerbare Fahrzeuge'!B5</f>
        <v>2.2000000000000002</v>
      </c>
      <c r="Q8" s="113">
        <f>'6 THG Wärmeerzeugung'!H5</f>
        <v>-9.0464043469038558</v>
      </c>
      <c r="R8" s="113">
        <f>'6 THG Wärmeerzeugung'!J5</f>
        <v>-17.703017662642551</v>
      </c>
      <c r="S8" s="76">
        <f>'9 Rückliefertarif PV &amp; HKN'!D5</f>
        <v>20.100000000000001</v>
      </c>
      <c r="T8" s="101">
        <f>'8 PV Ausbaustand'!H5</f>
        <v>1048</v>
      </c>
      <c r="U8" s="115" t="str">
        <f>'11 Sensibilisierung'!B5</f>
        <v>Nein</v>
      </c>
    </row>
    <row r="9" spans="1:21" x14ac:dyDescent="0.35">
      <c r="A9" s="3" t="s">
        <v>4</v>
      </c>
      <c r="B9" s="116" t="str">
        <f>'1 Leitbild Richtplan Strategie'!B6</f>
        <v>Nein</v>
      </c>
      <c r="C9" s="116" t="str">
        <f>'2 BE Klimapgro. f. Gem.'!B6</f>
        <v>Nein</v>
      </c>
      <c r="D9" s="117" t="str">
        <f>'10 Energiebuchhaltung'!B6</f>
        <v>Ja</v>
      </c>
      <c r="E9" s="117" t="str">
        <f>'3 EnergieStadt'!F6</f>
        <v/>
      </c>
      <c r="F9" s="117" t="str">
        <f>IF('4 Kommunales Förderprogramm'!I6&gt;0,"Ja","Nein")</f>
        <v>Ja</v>
      </c>
      <c r="G9" s="2">
        <f>'5 Erneuerbare Wärmeerzeuger'!B6</f>
        <v>38.6</v>
      </c>
      <c r="H9" s="2">
        <f>'5 Erneuerbare Wärmeerzeuger'!C6</f>
        <v>38.1</v>
      </c>
      <c r="I9" s="76">
        <f>'5 Erneuerbare Wärmeerzeuger'!D6</f>
        <v>48</v>
      </c>
      <c r="J9" s="77" cm="1">
        <f t="array" ref="J9:K9">'6 THG Wärmeerzeugung'!B6:C6</f>
        <v>1.2477317524711613</v>
      </c>
      <c r="K9" s="77">
        <v>1.1179964321818365</v>
      </c>
      <c r="L9" s="77">
        <f>'6 THG Wärmeerzeugung'!D6</f>
        <v>0.88865671058407081</v>
      </c>
      <c r="M9" s="78">
        <f>'8 PV Ausbaustand'!Q6</f>
        <v>0.6060894386298763</v>
      </c>
      <c r="N9" s="77">
        <f>'8 PV Ausbaustand'!M6</f>
        <v>0.65176022835394865</v>
      </c>
      <c r="O9" s="78">
        <f>'8 PV Ausbaustand'!I6</f>
        <v>1.0437678401522359</v>
      </c>
      <c r="P9" s="76">
        <f>'7 Anteil erneuerbare Fahrzeuge'!B6</f>
        <v>2.58</v>
      </c>
      <c r="Q9" s="113">
        <f>'6 THG Wärmeerzeugung'!H6</f>
        <v>-10.397693256774218</v>
      </c>
      <c r="R9" s="113">
        <f>'6 THG Wärmeerzeugung'!J6</f>
        <v>-20.513457377515564</v>
      </c>
      <c r="S9" s="76">
        <f>'9 Rückliefertarif PV &amp; HKN'!D6</f>
        <v>18</v>
      </c>
      <c r="T9" s="101">
        <f>'8 PV Ausbaustand'!H6</f>
        <v>1097</v>
      </c>
      <c r="U9" s="115" t="str">
        <f>'11 Sensibilisierung'!B6</f>
        <v>Ja</v>
      </c>
    </row>
    <row r="10" spans="1:21" x14ac:dyDescent="0.35">
      <c r="A10" s="3" t="s">
        <v>5</v>
      </c>
      <c r="B10" s="116" t="str">
        <f>'1 Leitbild Richtplan Strategie'!B7</f>
        <v>Ja</v>
      </c>
      <c r="C10" s="116" t="str">
        <f>'2 BE Klimapgro. f. Gem.'!B7</f>
        <v>Nein</v>
      </c>
      <c r="D10" s="117" t="str">
        <f>'10 Energiebuchhaltung'!B7</f>
        <v>Nein</v>
      </c>
      <c r="E10" s="117" t="str">
        <f>'3 EnergieStadt'!F7</f>
        <v/>
      </c>
      <c r="F10" s="117" t="str">
        <f>IF('4 Kommunales Förderprogramm'!I7&gt;0,"Ja","Nein")</f>
        <v>Nein</v>
      </c>
      <c r="G10" s="2">
        <f>'5 Erneuerbare Wärmeerzeuger'!B7</f>
        <v>35.6</v>
      </c>
      <c r="H10" s="2">
        <f>'5 Erneuerbare Wärmeerzeuger'!C7</f>
        <v>36.200000000000003</v>
      </c>
      <c r="I10" s="76">
        <f>'5 Erneuerbare Wärmeerzeuger'!D7</f>
        <v>44.9</v>
      </c>
      <c r="J10" s="77" cm="1">
        <f t="array" ref="J10:K10">'6 THG Wärmeerzeugung'!B7:C7</f>
        <v>1.3259557482205453</v>
      </c>
      <c r="K10" s="77">
        <v>1.1476718799032077</v>
      </c>
      <c r="L10" s="77">
        <f>'6 THG Wärmeerzeugung'!D7</f>
        <v>0.87385587387914943</v>
      </c>
      <c r="M10" s="78">
        <f>'8 PV Ausbaustand'!Q7</f>
        <v>0.36174695298897269</v>
      </c>
      <c r="N10" s="77">
        <f>'8 PV Ausbaustand'!M7</f>
        <v>0.36157864190365641</v>
      </c>
      <c r="O10" s="78">
        <f>'8 PV Ausbaustand'!I7</f>
        <v>0.84968078932095181</v>
      </c>
      <c r="P10" s="76">
        <f>'7 Anteil erneuerbare Fahrzeuge'!B7</f>
        <v>4.5199999999999996</v>
      </c>
      <c r="Q10" s="113">
        <f>'6 THG Wärmeerzeugung'!H7</f>
        <v>-13.445687652593037</v>
      </c>
      <c r="R10" s="113">
        <f>'6 THG Wärmeerzeugung'!J7</f>
        <v>-23.858387647099221</v>
      </c>
      <c r="S10" s="76">
        <f>'9 Rückliefertarif PV &amp; HKN'!D7</f>
        <v>22</v>
      </c>
      <c r="T10" s="101">
        <f>'8 PV Ausbaustand'!H7</f>
        <v>1464</v>
      </c>
      <c r="U10" s="115" t="str">
        <f>'11 Sensibilisierung'!B7</f>
        <v>Ja</v>
      </c>
    </row>
    <row r="11" spans="1:21" x14ac:dyDescent="0.35">
      <c r="A11" s="3" t="s">
        <v>6</v>
      </c>
      <c r="B11" s="116" t="str">
        <f>'1 Leitbild Richtplan Strategie'!B8</f>
        <v>Ja</v>
      </c>
      <c r="C11" s="116" t="str">
        <f>'2 BE Klimapgro. f. Gem.'!B8</f>
        <v>Nein</v>
      </c>
      <c r="D11" s="117" t="str">
        <f>'10 Energiebuchhaltung'!B8</f>
        <v>Ja</v>
      </c>
      <c r="E11" s="117" t="str">
        <f>'3 EnergieStadt'!F8</f>
        <v>Label Gold</v>
      </c>
      <c r="F11" s="117" t="str">
        <f>IF('4 Kommunales Förderprogramm'!I8&gt;0,"Ja","Nein")</f>
        <v>Ja</v>
      </c>
      <c r="G11" s="2">
        <f>'5 Erneuerbare Wärmeerzeuger'!B8</f>
        <v>7.9</v>
      </c>
      <c r="H11" s="2">
        <f>'5 Erneuerbare Wärmeerzeuger'!C8</f>
        <v>8.4</v>
      </c>
      <c r="I11" s="76">
        <f>'5 Erneuerbare Wärmeerzeuger'!D8</f>
        <v>12.3</v>
      </c>
      <c r="J11" s="77" cm="1">
        <f t="array" ref="J11:K11">'6 THG Wärmeerzeugung'!B8:C8</f>
        <v>1.2936509429016176</v>
      </c>
      <c r="K11" s="77">
        <v>1.3455151423555209</v>
      </c>
      <c r="L11" s="77">
        <f>'6 THG Wärmeerzeugung'!D8</f>
        <v>1.0508863226767675</v>
      </c>
      <c r="M11" s="78">
        <f>'8 PV Ausbaustand'!Q8</f>
        <v>0.13192406622468572</v>
      </c>
      <c r="N11" s="77">
        <f>'8 PV Ausbaustand'!M8</f>
        <v>0.18197297395210665</v>
      </c>
      <c r="O11" s="78">
        <f>'8 PV Ausbaustand'!I8</f>
        <v>0.29862696083759011</v>
      </c>
      <c r="P11" s="76">
        <f>'7 Anteil erneuerbare Fahrzeuge'!B8</f>
        <v>2.7</v>
      </c>
      <c r="Q11" s="113">
        <f>'6 THG Wärmeerzeugung'!H8</f>
        <v>4.0091339737729896</v>
      </c>
      <c r="R11" s="113">
        <f>'6 THG Wärmeerzeugung'!J8</f>
        <v>-21.897101742234028</v>
      </c>
      <c r="S11" s="76">
        <f>'9 Rückliefertarif PV &amp; HKN'!D8</f>
        <v>15.37</v>
      </c>
      <c r="T11" s="101">
        <f>'8 PV Ausbaustand'!H8</f>
        <v>16486</v>
      </c>
      <c r="U11" s="115" t="str">
        <f>'11 Sensibilisierung'!B8</f>
        <v>Ja</v>
      </c>
    </row>
    <row r="12" spans="1:21" x14ac:dyDescent="0.35">
      <c r="A12" s="3" t="s">
        <v>7</v>
      </c>
      <c r="B12" s="116" t="str">
        <f>'1 Leitbild Richtplan Strategie'!B9</f>
        <v>Ja</v>
      </c>
      <c r="C12" s="116" t="str">
        <f>'2 BE Klimapgro. f. Gem.'!B9</f>
        <v>Nein</v>
      </c>
      <c r="D12" s="117" t="str">
        <f>'10 Energiebuchhaltung'!B9</f>
        <v>Ja</v>
      </c>
      <c r="E12" s="117" t="str">
        <f>'3 EnergieStadt'!F9</f>
        <v>Energiestadt</v>
      </c>
      <c r="F12" s="117" t="str">
        <f>IF('4 Kommunales Förderprogramm'!I9&gt;0,"Ja","Nein")</f>
        <v>Ja</v>
      </c>
      <c r="G12" s="2">
        <f>'5 Erneuerbare Wärmeerzeuger'!B9</f>
        <v>21.3</v>
      </c>
      <c r="H12" s="2">
        <f>'5 Erneuerbare Wärmeerzeuger'!C9</f>
        <v>26.8</v>
      </c>
      <c r="I12" s="76">
        <f>'5 Erneuerbare Wärmeerzeuger'!D9</f>
        <v>29.4</v>
      </c>
      <c r="J12" s="77" cm="1">
        <f t="array" ref="J12:K12">'6 THG Wärmeerzeugung'!B9:C9</f>
        <v>1.3423740670423827</v>
      </c>
      <c r="K12" s="77">
        <v>1.4757906529145082</v>
      </c>
      <c r="L12" s="77">
        <f>'6 THG Wärmeerzeugung'!D9</f>
        <v>1.0349810299298261</v>
      </c>
      <c r="M12" s="78">
        <f>'8 PV Ausbaustand'!Q9</f>
        <v>0.85632578357355293</v>
      </c>
      <c r="N12" s="77">
        <f>'8 PV Ausbaustand'!M9</f>
        <v>0.98970487302676735</v>
      </c>
      <c r="O12" s="78">
        <f>'8 PV Ausbaustand'!I9</f>
        <v>1.1027224891329215</v>
      </c>
      <c r="P12" s="76">
        <f>'7 Anteil erneuerbare Fahrzeuge'!B9</f>
        <v>3.5</v>
      </c>
      <c r="Q12" s="113">
        <f>'6 THG Wärmeerzeugung'!H9</f>
        <v>9.9388530475770125</v>
      </c>
      <c r="R12" s="113">
        <f>'6 THG Wärmeerzeugung'!J9</f>
        <v>-29.869387105422859</v>
      </c>
      <c r="S12" s="76">
        <f>'9 Rückliefertarif PV &amp; HKN'!D9</f>
        <v>21</v>
      </c>
      <c r="T12" s="101">
        <f>'8 PV Ausbaustand'!H9</f>
        <v>4820</v>
      </c>
      <c r="U12" s="115" t="str">
        <f>'11 Sensibilisierung'!B9</f>
        <v>Ja</v>
      </c>
    </row>
    <row r="13" spans="1:21" x14ac:dyDescent="0.35">
      <c r="A13" s="3" t="s">
        <v>8</v>
      </c>
      <c r="B13" s="116" t="str">
        <f>'1 Leitbild Richtplan Strategie'!B10</f>
        <v>Nein</v>
      </c>
      <c r="C13" s="116" t="str">
        <f>'2 BE Klimapgro. f. Gem.'!B10</f>
        <v>Nein</v>
      </c>
      <c r="D13" s="117" t="str">
        <f>'10 Energiebuchhaltung'!B10</f>
        <v>Nein</v>
      </c>
      <c r="E13" s="117" t="str">
        <f>'3 EnergieStadt'!F10</f>
        <v/>
      </c>
      <c r="F13" s="117" t="str">
        <f>IF('4 Kommunales Förderprogramm'!I10&gt;0,"Ja","Nein")</f>
        <v>Nein</v>
      </c>
      <c r="G13" s="2">
        <f>'5 Erneuerbare Wärmeerzeuger'!B10</f>
        <v>37.9</v>
      </c>
      <c r="H13" s="2">
        <f>'5 Erneuerbare Wärmeerzeuger'!C10</f>
        <v>37.6</v>
      </c>
      <c r="I13" s="76">
        <f>'5 Erneuerbare Wärmeerzeuger'!D10</f>
        <v>48.8</v>
      </c>
      <c r="J13" s="77" cm="1">
        <f t="array" ref="J13:K13">'6 THG Wärmeerzeugung'!B10:C10</f>
        <v>1.6083679253195888</v>
      </c>
      <c r="K13" s="77">
        <v>1.4497983299130432</v>
      </c>
      <c r="L13" s="77">
        <f>'6 THG Wärmeerzeugung'!D10</f>
        <v>1.5182617627140171</v>
      </c>
      <c r="M13" s="78">
        <f>'8 PV Ausbaustand'!Q10</f>
        <v>0.47216494878350518</v>
      </c>
      <c r="N13" s="77">
        <f>'8 PV Ausbaustand'!M10</f>
        <v>0.58594501715120273</v>
      </c>
      <c r="O13" s="78">
        <f>'8 PV Ausbaustand'!I10</f>
        <v>0.6086254295532646</v>
      </c>
      <c r="P13" s="76">
        <f>'7 Anteil erneuerbare Fahrzeuge'!B10</f>
        <v>2.79</v>
      </c>
      <c r="Q13" s="113">
        <f>'6 THG Wärmeerzeugung'!H10</f>
        <v>-9.8590374074412921</v>
      </c>
      <c r="R13" s="113">
        <f>'6 THG Wärmeerzeugung'!J10</f>
        <v>4.7222728422566291</v>
      </c>
      <c r="S13" s="76">
        <f>'9 Rückliefertarif PV &amp; HKN'!D10</f>
        <v>7.98</v>
      </c>
      <c r="T13" s="101">
        <f>'8 PV Ausbaustand'!H10</f>
        <v>354.22</v>
      </c>
      <c r="U13" s="115" t="str">
        <f>'11 Sensibilisierung'!B10</f>
        <v>Nein</v>
      </c>
    </row>
    <row r="14" spans="1:21" x14ac:dyDescent="0.35">
      <c r="A14" s="3" t="s">
        <v>9</v>
      </c>
      <c r="B14" s="116" t="str">
        <f>'1 Leitbild Richtplan Strategie'!B11</f>
        <v>Nein</v>
      </c>
      <c r="C14" s="116" t="str">
        <f>'2 BE Klimapgro. f. Gem.'!B11</f>
        <v>Nein</v>
      </c>
      <c r="D14" s="117" t="str">
        <f>'10 Energiebuchhaltung'!B11</f>
        <v>Ja</v>
      </c>
      <c r="E14" s="117" t="str">
        <f>'3 EnergieStadt'!F11</f>
        <v/>
      </c>
      <c r="F14" s="117" t="str">
        <f>IF('4 Kommunales Förderprogramm'!I11&gt;0,"Ja","Nein")</f>
        <v>Nein</v>
      </c>
      <c r="G14" s="2">
        <f>'5 Erneuerbare Wärmeerzeuger'!B11</f>
        <v>40.1</v>
      </c>
      <c r="H14" s="2">
        <f>'5 Erneuerbare Wärmeerzeuger'!C11</f>
        <v>40.299999999999997</v>
      </c>
      <c r="I14" s="76">
        <f>'5 Erneuerbare Wärmeerzeuger'!D11</f>
        <v>54.9</v>
      </c>
      <c r="J14" s="77" cm="1">
        <f t="array" ref="J14:K14">'6 THG Wärmeerzeugung'!B11:C11</f>
        <v>1.1929266777050807</v>
      </c>
      <c r="K14" s="77">
        <v>0.90508983624782624</v>
      </c>
      <c r="L14" s="77">
        <f>'6 THG Wärmeerzeugung'!D11</f>
        <v>0.72820563489627976</v>
      </c>
      <c r="M14" s="78">
        <f>'8 PV Ausbaustand'!Q11</f>
        <v>0.44519015659955258</v>
      </c>
      <c r="N14" s="77">
        <f>'8 PV Ausbaustand'!M11</f>
        <v>0.49217002237136465</v>
      </c>
      <c r="O14" s="78">
        <f>'8 PV Ausbaustand'!I11</f>
        <v>1.1565995525727069</v>
      </c>
      <c r="P14" s="76">
        <f>'7 Anteil erneuerbare Fahrzeuge'!B11</f>
        <v>5.35</v>
      </c>
      <c r="Q14" s="113">
        <f>'6 THG Wärmeerzeugung'!H11</f>
        <v>-24.128628090620538</v>
      </c>
      <c r="R14" s="113">
        <f>'6 THG Wärmeerzeugung'!J11</f>
        <v>-19.543275624974882</v>
      </c>
      <c r="S14" s="76">
        <f>'9 Rückliefertarif PV &amp; HKN'!D11</f>
        <v>26.3</v>
      </c>
      <c r="T14" s="101">
        <f>'8 PV Ausbaustand'!H11</f>
        <v>1034</v>
      </c>
      <c r="U14" s="115" t="str">
        <f>'11 Sensibilisierung'!B11</f>
        <v>Ja</v>
      </c>
    </row>
    <row r="15" spans="1:21" x14ac:dyDescent="0.35">
      <c r="A15" s="3" t="s">
        <v>11</v>
      </c>
      <c r="B15" s="116" t="str">
        <f>'1 Leitbild Richtplan Strategie'!B12</f>
        <v>Nein</v>
      </c>
      <c r="C15" s="116" t="str">
        <f>'2 BE Klimapgro. f. Gem.'!B12</f>
        <v>Nein</v>
      </c>
      <c r="D15" s="117" t="str">
        <f>'10 Energiebuchhaltung'!B12</f>
        <v>Nein</v>
      </c>
      <c r="E15" s="117" t="str">
        <f>'3 EnergieStadt'!F12</f>
        <v/>
      </c>
      <c r="F15" s="117" t="str">
        <f>IF('4 Kommunales Förderprogramm'!I12&gt;0,"Ja","Nein")</f>
        <v>Nein</v>
      </c>
      <c r="G15" s="2">
        <f>'5 Erneuerbare Wärmeerzeuger'!B12</f>
        <v>37.5</v>
      </c>
      <c r="H15" s="2">
        <f>'5 Erneuerbare Wärmeerzeuger'!C12</f>
        <v>35.799999999999997</v>
      </c>
      <c r="I15" s="76">
        <f>'5 Erneuerbare Wärmeerzeuger'!D12</f>
        <v>43.9</v>
      </c>
      <c r="J15" s="77" cm="1">
        <f t="array" ref="J15:K15">'6 THG Wärmeerzeugung'!B12:C12</f>
        <v>1.4980801975933382</v>
      </c>
      <c r="K15" s="77">
        <v>1.0719171896645963</v>
      </c>
      <c r="L15" s="77">
        <f>'6 THG Wärmeerzeugung'!D12</f>
        <v>0.87310107992060138</v>
      </c>
      <c r="M15" s="78">
        <f>'8 PV Ausbaustand'!Q12</f>
        <v>0.39383817410995847</v>
      </c>
      <c r="N15" s="77">
        <f>'8 PV Ausbaustand'!M12</f>
        <v>0.47309128574688791</v>
      </c>
      <c r="O15" s="78">
        <f>'8 PV Ausbaustand'!I12</f>
        <v>0.71211618257261411</v>
      </c>
      <c r="P15" s="76">
        <f>'7 Anteil erneuerbare Fahrzeuge'!B12</f>
        <v>4.29</v>
      </c>
      <c r="Q15" s="113">
        <f>'6 THG Wärmeerzeugung'!H12</f>
        <v>-28.44727596115159</v>
      </c>
      <c r="R15" s="113">
        <f>'6 THG Wärmeerzeugung'!J12</f>
        <v>-18.54771167595554</v>
      </c>
      <c r="S15" s="76">
        <f>'9 Rückliefertarif PV &amp; HKN'!D12</f>
        <v>7.98</v>
      </c>
      <c r="T15" s="101">
        <f>'8 PV Ausbaustand'!H12</f>
        <v>343.24</v>
      </c>
      <c r="U15" s="115" t="str">
        <f>'11 Sensibilisierung'!B12</f>
        <v>Nein</v>
      </c>
    </row>
    <row r="16" spans="1:21" x14ac:dyDescent="0.35">
      <c r="A16" s="3" t="s">
        <v>10</v>
      </c>
      <c r="B16" s="116" t="str">
        <f>'1 Leitbild Richtplan Strategie'!B13</f>
        <v>Ja</v>
      </c>
      <c r="C16" s="116" t="str">
        <f>'2 BE Klimapgro. f. Gem.'!B13</f>
        <v>Ja</v>
      </c>
      <c r="D16" s="117" t="str">
        <f>'10 Energiebuchhaltung'!B13</f>
        <v>Ja</v>
      </c>
      <c r="E16" s="117" t="str">
        <f>'3 EnergieStadt'!F13</f>
        <v>Mitglied</v>
      </c>
      <c r="F16" s="117" t="str">
        <f>IF('4 Kommunales Förderprogramm'!I13&gt;0,"Ja","Nein")</f>
        <v>Nein</v>
      </c>
      <c r="G16" s="2">
        <f>'5 Erneuerbare Wärmeerzeuger'!B13</f>
        <v>20.6</v>
      </c>
      <c r="H16" s="2">
        <f>'5 Erneuerbare Wärmeerzeuger'!C13</f>
        <v>20.7</v>
      </c>
      <c r="I16" s="76">
        <f>'5 Erneuerbare Wärmeerzeuger'!D13</f>
        <v>28</v>
      </c>
      <c r="J16" s="77" cm="1">
        <f t="array" ref="J16:K16">'6 THG Wärmeerzeugung'!B13:C13</f>
        <v>1.5546183691069491</v>
      </c>
      <c r="K16" s="77">
        <v>1.3845546650637877</v>
      </c>
      <c r="L16" s="77">
        <f>'6 THG Wärmeerzeugung'!D13</f>
        <v>1.0612951201517959</v>
      </c>
      <c r="M16" s="78">
        <f>'8 PV Ausbaustand'!Q13</f>
        <v>0.43815571507454443</v>
      </c>
      <c r="N16" s="77">
        <f>'8 PV Ausbaustand'!M13</f>
        <v>0.62396466040861398</v>
      </c>
      <c r="O16" s="78">
        <f>'8 PV Ausbaustand'!I13</f>
        <v>1.0124240750966318</v>
      </c>
      <c r="P16" s="76">
        <f>'7 Anteil erneuerbare Fahrzeuge'!B13</f>
        <v>2.87</v>
      </c>
      <c r="Q16" s="113">
        <f>'6 THG Wärmeerzeugung'!H13</f>
        <v>-10.93925733946233</v>
      </c>
      <c r="R16" s="113">
        <f>'6 THG Wärmeerzeugung'!J13</f>
        <v>-23.347546548268554</v>
      </c>
      <c r="S16" s="76">
        <f>'9 Rückliefertarif PV &amp; HKN'!D13</f>
        <v>18</v>
      </c>
      <c r="T16" s="101">
        <f>'8 PV Ausbaustand'!H13</f>
        <v>3667</v>
      </c>
      <c r="U16" s="115" t="str">
        <f>'11 Sensibilisierung'!B13</f>
        <v>Ja</v>
      </c>
    </row>
    <row r="17" spans="1:21" x14ac:dyDescent="0.35">
      <c r="A17" s="3" t="s">
        <v>12</v>
      </c>
      <c r="B17" s="116" t="str">
        <f>'1 Leitbild Richtplan Strategie'!B14</f>
        <v>Nein</v>
      </c>
      <c r="C17" s="116" t="str">
        <f>'2 BE Klimapgro. f. Gem.'!B14</f>
        <v>Ja</v>
      </c>
      <c r="D17" s="117" t="str">
        <f>'10 Energiebuchhaltung'!B14</f>
        <v>Ja</v>
      </c>
      <c r="E17" s="117" t="str">
        <f>'3 EnergieStadt'!F14</f>
        <v/>
      </c>
      <c r="F17" s="117" t="str">
        <f>IF('4 Kommunales Förderprogramm'!I14&gt;0,"Ja","Nein")</f>
        <v>Nein</v>
      </c>
      <c r="G17" s="2">
        <f>'5 Erneuerbare Wärmeerzeuger'!B14</f>
        <v>37.5</v>
      </c>
      <c r="H17" s="2">
        <f>'5 Erneuerbare Wärmeerzeuger'!C14</f>
        <v>37.5</v>
      </c>
      <c r="I17" s="76">
        <f>'5 Erneuerbare Wärmeerzeuger'!D14</f>
        <v>43.1</v>
      </c>
      <c r="J17" s="77" cm="1">
        <f t="array" ref="J17:K17">'6 THG Wärmeerzeugung'!B14:C14</f>
        <v>1.4767567429223007</v>
      </c>
      <c r="K17" s="77">
        <v>1.2934532538070862</v>
      </c>
      <c r="L17" s="77">
        <f>'6 THG Wärmeerzeugung'!D14</f>
        <v>0.85732747363701578</v>
      </c>
      <c r="M17" s="78">
        <f>'8 PV Ausbaustand'!Q14</f>
        <v>0.71342078708375378</v>
      </c>
      <c r="N17" s="77">
        <f>'8 PV Ausbaustand'!M14</f>
        <v>0.86074672048435918</v>
      </c>
      <c r="O17" s="78">
        <f>'8 PV Ausbaustand'!I14</f>
        <v>0.86074672048435918</v>
      </c>
      <c r="P17" s="76">
        <f>'7 Anteil erneuerbare Fahrzeuge'!B14</f>
        <v>3.32</v>
      </c>
      <c r="Q17" s="113">
        <f>'6 THG Wärmeerzeugung'!H14</f>
        <v>-12.4125716705706</v>
      </c>
      <c r="R17" s="113">
        <f>'6 THG Wärmeerzeugung'!J14</f>
        <v>-33.717939081787407</v>
      </c>
      <c r="S17" s="76">
        <f>'9 Rückliefertarif PV &amp; HKN'!D14</f>
        <v>23.5</v>
      </c>
      <c r="T17" s="101">
        <f>'8 PV Ausbaustand'!H14</f>
        <v>853</v>
      </c>
      <c r="U17" s="115" t="str">
        <f>'11 Sensibilisierung'!B14</f>
        <v>Nein</v>
      </c>
    </row>
    <row r="18" spans="1:21" x14ac:dyDescent="0.35">
      <c r="A18" s="3" t="s">
        <v>13</v>
      </c>
      <c r="B18" s="116" t="str">
        <f>'1 Leitbild Richtplan Strategie'!B15</f>
        <v>Nein</v>
      </c>
      <c r="C18" s="116" t="str">
        <f>'2 BE Klimapgro. f. Gem.'!B15</f>
        <v>Nein</v>
      </c>
      <c r="D18" s="117" t="str">
        <f>'10 Energiebuchhaltung'!B15</f>
        <v>Nein</v>
      </c>
      <c r="E18" s="117" t="str">
        <f>'3 EnergieStadt'!F15</f>
        <v/>
      </c>
      <c r="F18" s="117" t="str">
        <f>IF('4 Kommunales Förderprogramm'!I15&gt;0,"Ja","Nein")</f>
        <v>Nein</v>
      </c>
      <c r="G18" s="2">
        <f>'5 Erneuerbare Wärmeerzeuger'!B15</f>
        <v>33.9</v>
      </c>
      <c r="H18" s="2">
        <f>'5 Erneuerbare Wärmeerzeuger'!C15</f>
        <v>34.9</v>
      </c>
      <c r="I18" s="76">
        <f>'5 Erneuerbare Wärmeerzeuger'!D15</f>
        <v>43.7</v>
      </c>
      <c r="J18" s="77" cm="1">
        <f t="array" ref="J18:K18">'6 THG Wärmeerzeugung'!B15:C15</f>
        <v>1.3596196538174514</v>
      </c>
      <c r="K18" s="77">
        <v>1.202919621598489</v>
      </c>
      <c r="L18" s="77">
        <f>'6 THG Wärmeerzeugung'!D15</f>
        <v>0.93983251971359816</v>
      </c>
      <c r="M18" s="78">
        <f>'8 PV Ausbaustand'!Q15</f>
        <v>0.66846778472483204</v>
      </c>
      <c r="N18" s="77">
        <f>'8 PV Ausbaustand'!M15</f>
        <v>0.84873624135637593</v>
      </c>
      <c r="O18" s="78">
        <f>'8 PV Ausbaustand'!I15</f>
        <v>0.91390604026845634</v>
      </c>
      <c r="P18" s="76">
        <f>'7 Anteil erneuerbare Fahrzeuge'!B15</f>
        <v>2.86</v>
      </c>
      <c r="Q18" s="113">
        <f>'6 THG Wärmeerzeugung'!H15</f>
        <v>-11.525284426346033</v>
      </c>
      <c r="R18" s="113">
        <f>'6 THG Wärmeerzeugung'!J15</f>
        <v>-21.870713317926416</v>
      </c>
      <c r="S18" s="76">
        <f>'9 Rückliefertarif PV &amp; HKN'!D15</f>
        <v>7.98</v>
      </c>
      <c r="T18" s="101">
        <f>'8 PV Ausbaustand'!H15</f>
        <v>1361.72</v>
      </c>
      <c r="U18" s="115" t="str">
        <f>'11 Sensibilisierung'!B15</f>
        <v>Nein</v>
      </c>
    </row>
    <row r="19" spans="1:21" x14ac:dyDescent="0.35">
      <c r="A19" s="3" t="s">
        <v>14</v>
      </c>
      <c r="B19" s="116" t="str">
        <f>'1 Leitbild Richtplan Strategie'!B16</f>
        <v>Nein</v>
      </c>
      <c r="C19" s="116" t="str">
        <f>'2 BE Klimapgro. f. Gem.'!B16</f>
        <v>Nein</v>
      </c>
      <c r="D19" s="117" t="str">
        <f>'10 Energiebuchhaltung'!B16</f>
        <v>Nein</v>
      </c>
      <c r="E19" s="117" t="str">
        <f>'3 EnergieStadt'!F16</f>
        <v/>
      </c>
      <c r="F19" s="117" t="str">
        <f>IF('4 Kommunales Förderprogramm'!I16&gt;0,"Ja","Nein")</f>
        <v>Nein</v>
      </c>
      <c r="G19" s="2">
        <f>'5 Erneuerbare Wärmeerzeuger'!B16</f>
        <v>47.6</v>
      </c>
      <c r="H19" s="2">
        <f>'5 Erneuerbare Wärmeerzeuger'!C16</f>
        <v>43.3</v>
      </c>
      <c r="I19" s="76">
        <f>'5 Erneuerbare Wärmeerzeuger'!D16</f>
        <v>52.6</v>
      </c>
      <c r="J19" s="77" cm="1">
        <f t="array" ref="J19:K19">'6 THG Wärmeerzeugung'!B16:C16</f>
        <v>1.1854318549693252</v>
      </c>
      <c r="K19" s="77">
        <v>1.071903654</v>
      </c>
      <c r="L19" s="77">
        <f>'6 THG Wärmeerzeugung'!D16</f>
        <v>0.76224857042287353</v>
      </c>
      <c r="M19" s="78">
        <f>'8 PV Ausbaustand'!Q16</f>
        <v>0.57828220705828226</v>
      </c>
      <c r="N19" s="77">
        <f>'8 PV Ausbaustand'!M16</f>
        <v>0.57828220705828226</v>
      </c>
      <c r="O19" s="78">
        <f>'8 PV Ausbaustand'!I16</f>
        <v>0.69515337423312884</v>
      </c>
      <c r="P19" s="76">
        <f>'7 Anteil erneuerbare Fahrzeuge'!B16</f>
        <v>1.83</v>
      </c>
      <c r="Q19" s="113">
        <f>'6 THG Wärmeerzeugung'!H16</f>
        <v>-9.5769487291416624</v>
      </c>
      <c r="R19" s="113">
        <f>'6 THG Wärmeerzeugung'!J16</f>
        <v>-28.888331747129811</v>
      </c>
      <c r="S19" s="76">
        <f>'9 Rückliefertarif PV &amp; HKN'!D16</f>
        <v>7.98</v>
      </c>
      <c r="T19" s="101">
        <f>'8 PV Ausbaustand'!H16</f>
        <v>226.62</v>
      </c>
      <c r="U19" s="115" t="str">
        <f>'11 Sensibilisierung'!B16</f>
        <v>Ja</v>
      </c>
    </row>
    <row r="20" spans="1:21" x14ac:dyDescent="0.35">
      <c r="A20" s="3" t="s">
        <v>15</v>
      </c>
      <c r="B20" s="116" t="str">
        <f>'1 Leitbild Richtplan Strategie'!B17</f>
        <v>Ja</v>
      </c>
      <c r="C20" s="116" t="str">
        <f>'2 BE Klimapgro. f. Gem.'!B17</f>
        <v>Ja</v>
      </c>
      <c r="D20" s="117" t="str">
        <f>'10 Energiebuchhaltung'!B17</f>
        <v>Nein</v>
      </c>
      <c r="E20" s="117" t="str">
        <f>'3 EnergieStadt'!F17</f>
        <v>Mitglied</v>
      </c>
      <c r="F20" s="117" t="str">
        <f>IF('4 Kommunales Förderprogramm'!I17&gt;0,"Ja","Nein")</f>
        <v>Nein</v>
      </c>
      <c r="G20" s="2">
        <f>'5 Erneuerbare Wärmeerzeuger'!B17</f>
        <v>20.100000000000001</v>
      </c>
      <c r="H20" s="2">
        <f>'5 Erneuerbare Wärmeerzeuger'!C17</f>
        <v>20.100000000000001</v>
      </c>
      <c r="I20" s="76">
        <f>'5 Erneuerbare Wärmeerzeuger'!D17</f>
        <v>32.6</v>
      </c>
      <c r="J20" s="77" cm="1">
        <f t="array" ref="J20:K20">'6 THG Wärmeerzeugung'!B17:C17</f>
        <v>1.4196470348571448</v>
      </c>
      <c r="K20" s="77">
        <v>1.2584727655116281</v>
      </c>
      <c r="L20" s="77">
        <f>'6 THG Wärmeerzeugung'!D17</f>
        <v>0.92335886069155237</v>
      </c>
      <c r="M20" s="78">
        <f>'8 PV Ausbaustand'!Q17</f>
        <v>0.57748989935209238</v>
      </c>
      <c r="N20" s="77">
        <f>'8 PV Ausbaustand'!M17</f>
        <v>0.61786507941125546</v>
      </c>
      <c r="O20" s="78">
        <f>'8 PV Ausbaustand'!I17</f>
        <v>0.72464646464646465</v>
      </c>
      <c r="P20" s="76">
        <f>'7 Anteil erneuerbare Fahrzeuge'!B17</f>
        <v>4.03</v>
      </c>
      <c r="Q20" s="113">
        <f>'6 THG Wärmeerzeugung'!H17</f>
        <v>-11.353122669800456</v>
      </c>
      <c r="R20" s="113">
        <f>'6 THG Wärmeerzeugung'!J17</f>
        <v>-26.62861795692784</v>
      </c>
      <c r="S20" s="76">
        <f>'9 Rückliefertarif PV &amp; HKN'!D17</f>
        <v>7.98</v>
      </c>
      <c r="T20" s="101">
        <f>'8 PV Ausbaustand'!H17</f>
        <v>1004.36</v>
      </c>
      <c r="U20" s="115" t="str">
        <f>'11 Sensibilisierung'!B17</f>
        <v>Nein</v>
      </c>
    </row>
    <row r="21" spans="1:21" x14ac:dyDescent="0.35">
      <c r="A21" s="3" t="s">
        <v>16</v>
      </c>
      <c r="B21" s="116" t="str">
        <f>'1 Leitbild Richtplan Strategie'!B18</f>
        <v>Nein</v>
      </c>
      <c r="C21" s="116" t="str">
        <f>'2 BE Klimapgro. f. Gem.'!B18</f>
        <v>Nein</v>
      </c>
      <c r="D21" s="117" t="str">
        <f>'10 Energiebuchhaltung'!B18</f>
        <v>Ja</v>
      </c>
      <c r="E21" s="117" t="str">
        <f>'3 EnergieStadt'!F18</f>
        <v/>
      </c>
      <c r="F21" s="117" t="str">
        <f>IF('4 Kommunales Förderprogramm'!I18&gt;0,"Ja","Nein")</f>
        <v>Nein</v>
      </c>
      <c r="G21" s="2">
        <f>'5 Erneuerbare Wärmeerzeuger'!B18</f>
        <v>14.6</v>
      </c>
      <c r="H21" s="2">
        <f>'5 Erneuerbare Wärmeerzeuger'!C18</f>
        <v>14.4</v>
      </c>
      <c r="I21" s="76">
        <f>'5 Erneuerbare Wärmeerzeuger'!D18</f>
        <v>21.8</v>
      </c>
      <c r="J21" s="77" cm="1">
        <f t="array" ref="J21:K21">'6 THG Wärmeerzeugung'!B18:C18</f>
        <v>1.7074448344252153</v>
      </c>
      <c r="K21" s="77">
        <v>1.6329477730925182</v>
      </c>
      <c r="L21" s="77">
        <f>'6 THG Wärmeerzeugung'!D18</f>
        <v>1.2426509592966191</v>
      </c>
      <c r="M21" s="78">
        <f>'8 PV Ausbaustand'!Q18</f>
        <v>0.25240269452215569</v>
      </c>
      <c r="N21" s="77">
        <f>'8 PV Ausbaustand'!M18</f>
        <v>0.37208832320209578</v>
      </c>
      <c r="O21" s="78">
        <f>'8 PV Ausbaustand'!I18</f>
        <v>0.51910553892215572</v>
      </c>
      <c r="P21" s="76">
        <f>'7 Anteil erneuerbare Fahrzeuge'!B18</f>
        <v>5.45</v>
      </c>
      <c r="Q21" s="113">
        <f>'6 THG Wärmeerzeugung'!H18</f>
        <v>-4.3630728109453258</v>
      </c>
      <c r="R21" s="113">
        <f>'6 THG Wärmeerzeugung'!J18</f>
        <v>-23.901365385173648</v>
      </c>
      <c r="S21" s="76">
        <f>'9 Rückliefertarif PV &amp; HKN'!D18</f>
        <v>7.98</v>
      </c>
      <c r="T21" s="101">
        <f>'8 PV Ausbaustand'!H18</f>
        <v>1387.05</v>
      </c>
      <c r="U21" s="115" t="str">
        <f>'11 Sensibilisierung'!B18</f>
        <v>Ja</v>
      </c>
    </row>
    <row r="22" spans="1:21" x14ac:dyDescent="0.35">
      <c r="A22" s="3" t="s">
        <v>17</v>
      </c>
      <c r="B22" s="116" t="str">
        <f>'1 Leitbild Richtplan Strategie'!B19</f>
        <v>Nein</v>
      </c>
      <c r="C22" s="116" t="str">
        <f>'2 BE Klimapgro. f. Gem.'!B19</f>
        <v>Nein</v>
      </c>
      <c r="D22" s="117" t="str">
        <f>'10 Energiebuchhaltung'!B19</f>
        <v>Nein</v>
      </c>
      <c r="E22" s="117" t="str">
        <f>'3 EnergieStadt'!F19</f>
        <v/>
      </c>
      <c r="F22" s="117" t="str">
        <f>IF('4 Kommunales Förderprogramm'!I19&gt;0,"Ja","Nein")</f>
        <v>Nein</v>
      </c>
      <c r="G22" s="2">
        <f>'5 Erneuerbare Wärmeerzeuger'!B19</f>
        <v>31.2</v>
      </c>
      <c r="H22" s="2">
        <f>'5 Erneuerbare Wärmeerzeuger'!C19</f>
        <v>30.3</v>
      </c>
      <c r="I22" s="76">
        <f>'5 Erneuerbare Wärmeerzeuger'!D19</f>
        <v>38</v>
      </c>
      <c r="J22" s="77" cm="1">
        <f t="array" ref="J22:K22">'6 THG Wärmeerzeugung'!B19:C19</f>
        <v>1.5784289500996442</v>
      </c>
      <c r="K22" s="77">
        <v>1.4236644743246072</v>
      </c>
      <c r="L22" s="77">
        <f>'6 THG Wärmeerzeugung'!D19</f>
        <v>0.87346756930418823</v>
      </c>
      <c r="M22" s="78">
        <f>'8 PV Ausbaustand'!Q19</f>
        <v>0.43368327320996436</v>
      </c>
      <c r="N22" s="77">
        <f>'8 PV Ausbaustand'!M19</f>
        <v>0.57104982260498227</v>
      </c>
      <c r="O22" s="78">
        <f>'8 PV Ausbaustand'!I19</f>
        <v>0.69382562277580073</v>
      </c>
      <c r="P22" s="76">
        <f>'7 Anteil erneuerbare Fahrzeuge'!B19</f>
        <v>3.23</v>
      </c>
      <c r="Q22" s="113">
        <f>'6 THG Wärmeerzeugung'!H19</f>
        <v>-9.8049694137494754</v>
      </c>
      <c r="R22" s="113">
        <f>'6 THG Wärmeerzeugung'!J19</f>
        <v>-38.646529076412811</v>
      </c>
      <c r="S22" s="76">
        <f>'9 Rückliefertarif PV &amp; HKN'!D19</f>
        <v>7.98</v>
      </c>
      <c r="T22" s="101">
        <f>'8 PV Ausbaustand'!H19</f>
        <v>389.93</v>
      </c>
      <c r="U22" s="115" t="str">
        <f>'11 Sensibilisierung'!B19</f>
        <v>Ja</v>
      </c>
    </row>
    <row r="23" spans="1:21" x14ac:dyDescent="0.35">
      <c r="A23" s="3" t="s">
        <v>18</v>
      </c>
      <c r="B23" s="116" t="str">
        <f>'1 Leitbild Richtplan Strategie'!B20</f>
        <v>Nein</v>
      </c>
      <c r="C23" s="116" t="str">
        <f>'2 BE Klimapgro. f. Gem.'!B20</f>
        <v>Nein</v>
      </c>
      <c r="D23" s="117" t="str">
        <f>'10 Energiebuchhaltung'!B20</f>
        <v>Ja</v>
      </c>
      <c r="E23" s="117" t="str">
        <f>'3 EnergieStadt'!F20</f>
        <v/>
      </c>
      <c r="F23" s="117" t="str">
        <f>IF('4 Kommunales Förderprogramm'!I20&gt;0,"Ja","Nein")</f>
        <v>Ja</v>
      </c>
      <c r="G23" s="2">
        <f>'5 Erneuerbare Wärmeerzeuger'!B20</f>
        <v>49.2</v>
      </c>
      <c r="H23" s="2">
        <f>'5 Erneuerbare Wärmeerzeuger'!C20</f>
        <v>48.8</v>
      </c>
      <c r="I23" s="76">
        <f>'5 Erneuerbare Wärmeerzeuger'!D20</f>
        <v>54.4</v>
      </c>
      <c r="J23" s="77" cm="1">
        <f t="array" ref="J23:K23">'6 THG Wärmeerzeugung'!B20:C20</f>
        <v>1.0669982868695655</v>
      </c>
      <c r="K23" s="77">
        <v>0.94088233590599268</v>
      </c>
      <c r="L23" s="77">
        <f>'6 THG Wärmeerzeugung'!D19</f>
        <v>0.87346756930418823</v>
      </c>
      <c r="M23" s="78">
        <f>'8 PV Ausbaustand'!Q20</f>
        <v>1.855175112181159</v>
      </c>
      <c r="N23" s="77">
        <f>'8 PV Ausbaustand'!M20</f>
        <v>2.0916485423635263</v>
      </c>
      <c r="O23" s="78">
        <f>'8 PV Ausbaustand'!I20</f>
        <v>2.3034178743961351</v>
      </c>
      <c r="P23" s="76">
        <f>'7 Anteil erneuerbare Fahrzeuge'!B20</f>
        <v>2.98</v>
      </c>
      <c r="Q23" s="113">
        <f>'6 THG Wärmeerzeugung'!H20</f>
        <v>-11.819695731056953</v>
      </c>
      <c r="R23" s="113">
        <f>'6 THG Wärmeerzeugung'!J20</f>
        <v>3.8933902091410175</v>
      </c>
      <c r="S23" s="76">
        <f>'9 Rückliefertarif PV &amp; HKN'!D20</f>
        <v>7.98</v>
      </c>
      <c r="T23" s="101">
        <f>'8 PV Ausbaustand'!H20</f>
        <v>1907.23</v>
      </c>
      <c r="U23" s="115" t="str">
        <f>'11 Sensibilisierung'!B20</f>
        <v>Nein</v>
      </c>
    </row>
    <row r="24" spans="1:21" x14ac:dyDescent="0.35">
      <c r="A24" s="3" t="s">
        <v>19</v>
      </c>
      <c r="B24" s="116" t="str">
        <f>'1 Leitbild Richtplan Strategie'!B21</f>
        <v>Nein</v>
      </c>
      <c r="C24" s="116" t="str">
        <f>'2 BE Klimapgro. f. Gem.'!B21</f>
        <v>Nein</v>
      </c>
      <c r="D24" s="117" t="str">
        <f>'10 Energiebuchhaltung'!B21</f>
        <v>Nein</v>
      </c>
      <c r="E24" s="117" t="str">
        <f>'3 EnergieStadt'!F21</f>
        <v/>
      </c>
      <c r="F24" s="117" t="str">
        <f>IF('4 Kommunales Förderprogramm'!I21&gt;0,"Ja","Nein")</f>
        <v>Nein</v>
      </c>
      <c r="G24" s="2">
        <f>'5 Erneuerbare Wärmeerzeuger'!B21</f>
        <v>39.5</v>
      </c>
      <c r="H24" s="2">
        <f>'5 Erneuerbare Wärmeerzeuger'!C21</f>
        <v>39.200000000000003</v>
      </c>
      <c r="I24" s="76">
        <f>'5 Erneuerbare Wärmeerzeuger'!D21</f>
        <v>48.1</v>
      </c>
      <c r="J24" s="77" cm="1">
        <f t="array" ref="J24:K24">'6 THG Wärmeerzeugung'!B21:C21</f>
        <v>1.3041656809768443</v>
      </c>
      <c r="K24" s="77">
        <v>1.2565409681317368</v>
      </c>
      <c r="L24" s="77">
        <f>'6 THG Wärmeerzeugung'!D20</f>
        <v>0.97751455665169384</v>
      </c>
      <c r="M24" s="78">
        <f>'8 PV Ausbaustand'!Q21</f>
        <v>0.93104736215663153</v>
      </c>
      <c r="N24" s="77">
        <f>'8 PV Ausbaustand'!M21</f>
        <v>1.1857842042618947</v>
      </c>
      <c r="O24" s="78">
        <f>'8 PV Ausbaustand'!I21</f>
        <v>1.3051368421052634</v>
      </c>
      <c r="P24" s="76">
        <f>'7 Anteil erneuerbare Fahrzeuge'!B21</f>
        <v>3.6</v>
      </c>
      <c r="Q24" s="113">
        <f>'6 THG Wärmeerzeugung'!H21</f>
        <v>-3.6517379302172515</v>
      </c>
      <c r="R24" s="113">
        <f>'6 THG Wärmeerzeugung'!J21</f>
        <v>-25.335810622470504</v>
      </c>
      <c r="S24" s="76">
        <f>'9 Rückliefertarif PV &amp; HKN'!D21</f>
        <v>7.98</v>
      </c>
      <c r="T24" s="101">
        <f>'8 PV Ausbaustand'!H21</f>
        <v>1239.8800000000001</v>
      </c>
      <c r="U24" s="115" t="str">
        <f>'11 Sensibilisierung'!B21</f>
        <v>Nein</v>
      </c>
    </row>
    <row r="25" spans="1:21" x14ac:dyDescent="0.35">
      <c r="A25" s="3" t="s">
        <v>20</v>
      </c>
      <c r="B25" s="116" t="str">
        <f>'1 Leitbild Richtplan Strategie'!B22</f>
        <v>Nein</v>
      </c>
      <c r="C25" s="116" t="str">
        <f>'2 BE Klimapgro. f. Gem.'!B22</f>
        <v>Nein</v>
      </c>
      <c r="D25" s="117" t="str">
        <f>'10 Energiebuchhaltung'!B22</f>
        <v>Nein</v>
      </c>
      <c r="E25" s="117" t="str">
        <f>'3 EnergieStadt'!F22</f>
        <v/>
      </c>
      <c r="F25" s="117" t="str">
        <f>IF('4 Kommunales Förderprogramm'!I22&gt;0,"Ja","Nein")</f>
        <v>Nein</v>
      </c>
      <c r="G25" s="2">
        <f>'5 Erneuerbare Wärmeerzeuger'!B22</f>
        <v>36</v>
      </c>
      <c r="H25" s="2">
        <f>'5 Erneuerbare Wärmeerzeuger'!C22</f>
        <v>36.299999999999997</v>
      </c>
      <c r="I25" s="76">
        <f>'5 Erneuerbare Wärmeerzeuger'!D22</f>
        <v>44.8</v>
      </c>
      <c r="J25" s="77" cm="1">
        <f t="array" ref="J25:K25">'6 THG Wärmeerzeugung'!B22:C22</f>
        <v>1.4371018514896146</v>
      </c>
      <c r="K25" s="77">
        <v>1.3209568334882538</v>
      </c>
      <c r="L25" s="77">
        <f>'6 THG Wärmeerzeugung'!D21</f>
        <v>0.93818612805212254</v>
      </c>
      <c r="M25" s="78">
        <f>'8 PV Ausbaustand'!Q22</f>
        <v>0.5393999340586878</v>
      </c>
      <c r="N25" s="77">
        <f>'8 PV Ausbaustand'!M22</f>
        <v>0.71810089020771517</v>
      </c>
      <c r="O25" s="78">
        <f>'8 PV Ausbaustand'!I22</f>
        <v>0.91163864160896801</v>
      </c>
      <c r="P25" s="76">
        <f>'7 Anteil erneuerbare Fahrzeuge'!B22</f>
        <v>3.05</v>
      </c>
      <c r="Q25" s="113">
        <f>'6 THG Wärmeerzeugung'!H22</f>
        <v>-8.081891891028576</v>
      </c>
      <c r="R25" s="113">
        <f>'6 THG Wärmeerzeugung'!J22</f>
        <v>-22.232261062973691</v>
      </c>
      <c r="S25" s="76">
        <f>'9 Rückliefertarif PV &amp; HKN'!D22</f>
        <v>20.5</v>
      </c>
      <c r="T25" s="101">
        <f>'8 PV Ausbaustand'!H22</f>
        <v>2765</v>
      </c>
      <c r="U25" s="115" t="str">
        <f>'11 Sensibilisierung'!B22</f>
        <v>Nein</v>
      </c>
    </row>
    <row r="26" spans="1:21" x14ac:dyDescent="0.35">
      <c r="A26" s="3" t="s">
        <v>21</v>
      </c>
      <c r="B26" s="116" t="str">
        <f>'1 Leitbild Richtplan Strategie'!B23</f>
        <v>Nein</v>
      </c>
      <c r="C26" s="116" t="str">
        <f>'2 BE Klimapgro. f. Gem.'!B23</f>
        <v>Nein</v>
      </c>
      <c r="D26" s="117" t="str">
        <f>'10 Energiebuchhaltung'!B23</f>
        <v>Nein</v>
      </c>
      <c r="E26" s="117" t="str">
        <f>'3 EnergieStadt'!F23</f>
        <v/>
      </c>
      <c r="F26" s="117" t="str">
        <f>IF('4 Kommunales Förderprogramm'!I23&gt;0,"Ja","Nein")</f>
        <v>Nein</v>
      </c>
      <c r="G26" s="2">
        <f>'5 Erneuerbare Wärmeerzeuger'!B23</f>
        <v>31.4</v>
      </c>
      <c r="H26" s="2">
        <f>'5 Erneuerbare Wärmeerzeuger'!C23</f>
        <v>31.4</v>
      </c>
      <c r="I26" s="76">
        <f>'5 Erneuerbare Wärmeerzeuger'!D23</f>
        <v>45</v>
      </c>
      <c r="J26" s="77" cm="1">
        <f t="array" ref="J26:K26">'6 THG Wärmeerzeugung'!B23:C23</f>
        <v>3.1381119075504764</v>
      </c>
      <c r="K26" s="77">
        <v>1.6878106278</v>
      </c>
      <c r="L26" s="77">
        <f>'6 THG Wärmeerzeugung'!D22</f>
        <v>1.0272782617379543</v>
      </c>
      <c r="M26" s="78">
        <f>'8 PV Ausbaustand'!Q23</f>
        <v>0.38522619009047621</v>
      </c>
      <c r="N26" s="77">
        <f>'8 PV Ausbaustand'!M23</f>
        <v>0.61379761866190463</v>
      </c>
      <c r="O26" s="78">
        <f>'8 PV Ausbaustand'!I23</f>
        <v>0.92714285714285705</v>
      </c>
      <c r="P26" s="76">
        <f>'7 Anteil erneuerbare Fahrzeuge'!B23</f>
        <v>2.44</v>
      </c>
      <c r="Q26" s="113">
        <f>'6 THG Wärmeerzeugung'!H23</f>
        <v>-46.215728516913906</v>
      </c>
      <c r="R26" s="113">
        <f>'6 THG Wärmeerzeugung'!J23</f>
        <v>-17.188300660250661</v>
      </c>
      <c r="S26" s="76">
        <f>'9 Rückliefertarif PV &amp; HKN'!D23</f>
        <v>7.98</v>
      </c>
      <c r="T26" s="101">
        <f>'8 PV Ausbaustand'!H23</f>
        <v>389.4</v>
      </c>
      <c r="U26" s="115" t="str">
        <f>'11 Sensibilisierung'!B23</f>
        <v>Nein</v>
      </c>
    </row>
    <row r="27" spans="1:21" x14ac:dyDescent="0.35">
      <c r="A27" s="3" t="s">
        <v>22</v>
      </c>
      <c r="B27" s="116" t="str">
        <f>'1 Leitbild Richtplan Strategie'!B24</f>
        <v>Nein</v>
      </c>
      <c r="C27" s="116" t="str">
        <f>'2 BE Klimapgro. f. Gem.'!B24</f>
        <v>Nein</v>
      </c>
      <c r="D27" s="117" t="str">
        <f>'10 Energiebuchhaltung'!B24</f>
        <v>Nein</v>
      </c>
      <c r="E27" s="117" t="str">
        <f>'3 EnergieStadt'!F24</f>
        <v/>
      </c>
      <c r="F27" s="117" t="str">
        <f>IF('4 Kommunales Förderprogramm'!I24&gt;0,"Ja","Nein")</f>
        <v>Nein</v>
      </c>
      <c r="G27" s="2">
        <f>'5 Erneuerbare Wärmeerzeuger'!B24</f>
        <v>41.8</v>
      </c>
      <c r="H27" s="2">
        <f>'5 Erneuerbare Wärmeerzeuger'!C24</f>
        <v>43.1</v>
      </c>
      <c r="I27" s="76">
        <f>'5 Erneuerbare Wärmeerzeuger'!D24</f>
        <v>53.6</v>
      </c>
      <c r="J27" s="77" cm="1">
        <f t="array" ref="J27:K27">'6 THG Wärmeerzeugung'!B24:C24</f>
        <v>1.1382788023973942</v>
      </c>
      <c r="K27" s="77">
        <v>0.87656221358490582</v>
      </c>
      <c r="L27" s="77">
        <f>'6 THG Wärmeerzeugung'!D23</f>
        <v>1.3977046625180718</v>
      </c>
      <c r="M27" s="78">
        <f>'8 PV Ausbaustand'!Q24</f>
        <v>0.6130293184429968</v>
      </c>
      <c r="N27" s="77">
        <f>'8 PV Ausbaustand'!M24</f>
        <v>0.73355049108143322</v>
      </c>
      <c r="O27" s="78">
        <f>'8 PV Ausbaustand'!I24</f>
        <v>0.89478827361563518</v>
      </c>
      <c r="P27" s="76">
        <f>'7 Anteil erneuerbare Fahrzeuge'!B24</f>
        <v>4.63</v>
      </c>
      <c r="Q27" s="113">
        <f>'6 THG Wärmeerzeugung'!H24</f>
        <v>-22.992309815598091</v>
      </c>
      <c r="R27" s="113">
        <f>'6 THG Wärmeerzeugung'!J24</f>
        <v>-17.881090250640014</v>
      </c>
      <c r="S27" s="76">
        <f>'9 Rückliefertarif PV &amp; HKN'!D24</f>
        <v>7.98</v>
      </c>
      <c r="T27" s="101">
        <f>'8 PV Ausbaustand'!H24</f>
        <v>274.7</v>
      </c>
      <c r="U27" s="115" t="str">
        <f>'11 Sensibilisierung'!B24</f>
        <v>Nein</v>
      </c>
    </row>
    <row r="28" spans="1:21" x14ac:dyDescent="0.35">
      <c r="A28" s="3" t="s">
        <v>23</v>
      </c>
      <c r="B28" s="116" t="str">
        <f>'1 Leitbild Richtplan Strategie'!B25</f>
        <v>Nein</v>
      </c>
      <c r="C28" s="116" t="str">
        <f>'2 BE Klimapgro. f. Gem.'!B25</f>
        <v>Ja</v>
      </c>
      <c r="D28" s="117" t="str">
        <f>'10 Energiebuchhaltung'!B25</f>
        <v>Ja</v>
      </c>
      <c r="E28" s="117" t="str">
        <f>'3 EnergieStadt'!F25</f>
        <v/>
      </c>
      <c r="F28" s="117" t="str">
        <f>IF('4 Kommunales Förderprogramm'!I25&gt;0,"Ja","Nein")</f>
        <v>Nein</v>
      </c>
      <c r="G28" s="2">
        <f>'5 Erneuerbare Wärmeerzeuger'!B25</f>
        <v>38.4</v>
      </c>
      <c r="H28" s="2">
        <f>'5 Erneuerbare Wärmeerzeuger'!C25</f>
        <v>38.1</v>
      </c>
      <c r="I28" s="76">
        <f>'5 Erneuerbare Wärmeerzeuger'!D25</f>
        <v>45.6</v>
      </c>
      <c r="J28" s="77" cm="1">
        <f t="array" ref="J28:K28">'6 THG Wärmeerzeugung'!B25:C25</f>
        <v>1.2374862908425441</v>
      </c>
      <c r="K28" s="77">
        <v>1.0044073940480558</v>
      </c>
      <c r="L28" s="77">
        <f>'6 THG Wärmeerzeugung'!D24</f>
        <v>0.71982333307078095</v>
      </c>
      <c r="M28" s="78">
        <f>'8 PV Ausbaustand'!Q25</f>
        <v>0.5196629213483146</v>
      </c>
      <c r="N28" s="77">
        <f>'8 PV Ausbaustand'!M25</f>
        <v>0.66404494382022472</v>
      </c>
      <c r="O28" s="78">
        <f>'8 PV Ausbaustand'!I25</f>
        <v>1.1306179775280898</v>
      </c>
      <c r="P28" s="76">
        <f>'7 Anteil erneuerbare Fahrzeuge'!B25</f>
        <v>4.29</v>
      </c>
      <c r="Q28" s="113">
        <f>'6 THG Wärmeerzeugung'!H25</f>
        <v>-18.834866981499744</v>
      </c>
      <c r="R28" s="113">
        <f>'6 THG Wärmeerzeugung'!J25</f>
        <v>-30.070871145603718</v>
      </c>
      <c r="S28" s="76">
        <f>'9 Rückliefertarif PV &amp; HKN'!D25</f>
        <v>19</v>
      </c>
      <c r="T28" s="101">
        <f>'8 PV Ausbaustand'!H25</f>
        <v>4025</v>
      </c>
      <c r="U28" s="115" t="str">
        <f>'11 Sensibilisierung'!B25</f>
        <v>Nein</v>
      </c>
    </row>
    <row r="29" spans="1:21" x14ac:dyDescent="0.35">
      <c r="A29" s="3" t="s">
        <v>24</v>
      </c>
      <c r="B29" s="116" t="str">
        <f>'1 Leitbild Richtplan Strategie'!B26</f>
        <v>Ja</v>
      </c>
      <c r="C29" s="116" t="str">
        <f>'2 BE Klimapgro. f. Gem.'!B26</f>
        <v>Nein</v>
      </c>
      <c r="D29" s="117" t="str">
        <f>'10 Energiebuchhaltung'!B26</f>
        <v>Nein</v>
      </c>
      <c r="E29" s="117" t="str">
        <f>'3 EnergieStadt'!F26</f>
        <v>Mitglied</v>
      </c>
      <c r="F29" s="117" t="str">
        <f>IF('4 Kommunales Förderprogramm'!I26&gt;0,"Ja","Nein")</f>
        <v>Nein</v>
      </c>
      <c r="G29" s="2">
        <f>'5 Erneuerbare Wärmeerzeuger'!B26</f>
        <v>16.600000000000001</v>
      </c>
      <c r="H29" s="2">
        <f>'5 Erneuerbare Wärmeerzeuger'!C26</f>
        <v>16.8</v>
      </c>
      <c r="I29" s="76">
        <f>'5 Erneuerbare Wärmeerzeuger'!D26</f>
        <v>22.7</v>
      </c>
      <c r="J29" s="77" cm="1">
        <f t="array" ref="J29:K29">'6 THG Wärmeerzeugung'!B26:C26</f>
        <v>1.3082866199713632</v>
      </c>
      <c r="K29" s="77">
        <v>1.2667542355162968</v>
      </c>
      <c r="L29" s="77">
        <f>'6 THG Wärmeerzeugung'!D25</f>
        <v>0.70237334080694869</v>
      </c>
      <c r="M29" s="78">
        <f>'8 PV Ausbaustand'!Q26</f>
        <v>0.21720930233989269</v>
      </c>
      <c r="N29" s="77">
        <f>'8 PV Ausbaustand'!M26</f>
        <v>0.28557117302734475</v>
      </c>
      <c r="O29" s="78">
        <f>'8 PV Ausbaustand'!I26</f>
        <v>0.39874776386404293</v>
      </c>
      <c r="P29" s="76">
        <f>'7 Anteil erneuerbare Fahrzeuge'!B26</f>
        <v>3.21</v>
      </c>
      <c r="Q29" s="113">
        <f>'6 THG Wärmeerzeugung'!H26</f>
        <v>-3.1745631133929635</v>
      </c>
      <c r="R29" s="113">
        <f>'6 THG Wärmeerzeugung'!J26</f>
        <v>-14.837905196804982</v>
      </c>
      <c r="S29" s="76">
        <f>'9 Rückliefertarif PV &amp; HKN'!D26</f>
        <v>7.98</v>
      </c>
      <c r="T29" s="101">
        <f>'8 PV Ausbaustand'!H26</f>
        <v>1560.3</v>
      </c>
      <c r="U29" s="115" t="str">
        <f>'11 Sensibilisierung'!B26</f>
        <v>Ja</v>
      </c>
    </row>
    <row r="30" spans="1:21" x14ac:dyDescent="0.35">
      <c r="A30" s="3" t="s">
        <v>25</v>
      </c>
      <c r="B30" s="116" t="str">
        <f>'1 Leitbild Richtplan Strategie'!B27</f>
        <v>Nein</v>
      </c>
      <c r="C30" s="116" t="str">
        <f>'2 BE Klimapgro. f. Gem.'!B27</f>
        <v>Nein</v>
      </c>
      <c r="D30" s="117" t="str">
        <f>'10 Energiebuchhaltung'!B27</f>
        <v>Nein</v>
      </c>
      <c r="E30" s="117" t="str">
        <f>'3 EnergieStadt'!F27</f>
        <v/>
      </c>
      <c r="F30" s="117" t="str">
        <f>IF('4 Kommunales Förderprogramm'!I27&gt;0,"Ja","Nein")</f>
        <v>Nein</v>
      </c>
      <c r="G30" s="2">
        <f>'5 Erneuerbare Wärmeerzeuger'!B27</f>
        <v>32.299999999999997</v>
      </c>
      <c r="H30" s="2">
        <f>'5 Erneuerbare Wärmeerzeuger'!C27</f>
        <v>33.200000000000003</v>
      </c>
      <c r="I30" s="76">
        <f>'5 Erneuerbare Wärmeerzeuger'!D27</f>
        <v>43.8</v>
      </c>
      <c r="J30" s="77" cm="1">
        <f t="array" ref="J30:K30">'6 THG Wärmeerzeugung'!B27:C27</f>
        <v>1.4592804124549761</v>
      </c>
      <c r="K30" s="77">
        <v>1.2462796128502991</v>
      </c>
      <c r="L30" s="77">
        <f>'6 THG Wärmeerzeugung'!D26</f>
        <v>1.0787944429738769</v>
      </c>
      <c r="M30" s="78">
        <f>'8 PV Ausbaustand'!Q27</f>
        <v>0.53259083670616103</v>
      </c>
      <c r="N30" s="77">
        <f>'8 PV Ausbaustand'!M27</f>
        <v>0.93938388567930486</v>
      </c>
      <c r="O30" s="78">
        <f>'8 PV Ausbaustand'!I27</f>
        <v>1.2077883096366508</v>
      </c>
      <c r="P30" s="76">
        <f>'7 Anteil erneuerbare Fahrzeuge'!B27</f>
        <v>3.98</v>
      </c>
      <c r="Q30" s="113">
        <f>'6 THG Wärmeerzeugung'!H27</f>
        <v>-14.596289910199076</v>
      </c>
      <c r="R30" s="113">
        <f>'6 THG Wärmeerzeugung'!J27</f>
        <v>-26.020633019061293</v>
      </c>
      <c r="S30" s="76">
        <f>'9 Rückliefertarif PV &amp; HKN'!D27</f>
        <v>7.98</v>
      </c>
      <c r="T30" s="101">
        <f>'8 PV Ausbaustand'!H27</f>
        <v>764.53</v>
      </c>
      <c r="U30" s="115" t="str">
        <f>'11 Sensibilisierung'!B27</f>
        <v>Nein</v>
      </c>
    </row>
    <row r="31" spans="1:21" x14ac:dyDescent="0.35">
      <c r="A31" s="3" t="s">
        <v>26</v>
      </c>
      <c r="B31" s="116" t="str">
        <f>'1 Leitbild Richtplan Strategie'!B28</f>
        <v>Nein</v>
      </c>
      <c r="C31" s="116" t="str">
        <f>'2 BE Klimapgro. f. Gem.'!B28</f>
        <v>Nein</v>
      </c>
      <c r="D31" s="117" t="str">
        <f>'10 Energiebuchhaltung'!B28</f>
        <v>Nein</v>
      </c>
      <c r="E31" s="117" t="str">
        <f>'3 EnergieStadt'!F28</f>
        <v/>
      </c>
      <c r="F31" s="117" t="str">
        <f>IF('4 Kommunales Förderprogramm'!I28&gt;0,"Ja","Nein")</f>
        <v>Nein</v>
      </c>
      <c r="G31" s="2">
        <f>'5 Erneuerbare Wärmeerzeuger'!B28</f>
        <v>42.8</v>
      </c>
      <c r="H31" s="2">
        <f>'5 Erneuerbare Wärmeerzeuger'!C28</f>
        <v>41.8</v>
      </c>
      <c r="I31" s="76">
        <f>'5 Erneuerbare Wärmeerzeuger'!D28</f>
        <v>50.9</v>
      </c>
      <c r="J31" s="77" cm="1">
        <f t="array" ref="J31:K31">'6 THG Wärmeerzeugung'!B28:C28</f>
        <v>2.1389654048756737</v>
      </c>
      <c r="K31" s="77">
        <v>1.5403545160497367</v>
      </c>
      <c r="L31" s="77">
        <f>'6 THG Wärmeerzeugung'!D27</f>
        <v>0.92198976839914482</v>
      </c>
      <c r="M31" s="78">
        <f>'8 PV Ausbaustand'!Q28</f>
        <v>0.481981981981982</v>
      </c>
      <c r="N31" s="77">
        <f>'8 PV Ausbaustand'!M28</f>
        <v>0.5738738738738739</v>
      </c>
      <c r="O31" s="78">
        <f>'8 PV Ausbaustand'!I28</f>
        <v>0.70180180180180185</v>
      </c>
      <c r="P31" s="76">
        <f>'7 Anteil erneuerbare Fahrzeuge'!B28</f>
        <v>4.0599999999999996</v>
      </c>
      <c r="Q31" s="113">
        <f>'6 THG Wärmeerzeugung'!H28</f>
        <v>-27.986001431413101</v>
      </c>
      <c r="R31" s="113">
        <f>'6 THG Wärmeerzeugung'!J28</f>
        <v>-23.838457163195528</v>
      </c>
      <c r="S31" s="76">
        <f>'9 Rückliefertarif PV &amp; HKN'!D28</f>
        <v>7.98</v>
      </c>
      <c r="T31" s="101">
        <f>'8 PV Ausbaustand'!H28</f>
        <v>1558</v>
      </c>
      <c r="U31" s="115" t="str">
        <f>'11 Sensibilisierung'!B28</f>
        <v>Nein</v>
      </c>
    </row>
    <row r="32" spans="1:21" x14ac:dyDescent="0.35">
      <c r="A32" s="3" t="s">
        <v>27</v>
      </c>
      <c r="B32" s="116" t="str">
        <f>'1 Leitbild Richtplan Strategie'!B29</f>
        <v>Nein</v>
      </c>
      <c r="C32" s="116" t="str">
        <f>'2 BE Klimapgro. f. Gem.'!B29</f>
        <v>Nein</v>
      </c>
      <c r="D32" s="117" t="str">
        <f>'10 Energiebuchhaltung'!B29</f>
        <v>Nein</v>
      </c>
      <c r="E32" s="117" t="str">
        <f>'3 EnergieStadt'!F29</f>
        <v/>
      </c>
      <c r="F32" s="117" t="str">
        <f>IF('4 Kommunales Förderprogramm'!I29&gt;0,"Ja","Nein")</f>
        <v>Nein</v>
      </c>
      <c r="G32" s="2">
        <f>'5 Erneuerbare Wärmeerzeuger'!B29</f>
        <v>42.5</v>
      </c>
      <c r="H32" s="2">
        <f>'5 Erneuerbare Wärmeerzeuger'!C29</f>
        <v>42.2</v>
      </c>
      <c r="I32" s="76">
        <f>'5 Erneuerbare Wärmeerzeuger'!D29</f>
        <v>48.6</v>
      </c>
      <c r="J32" s="77" cm="1">
        <f t="array" ref="J32:K32">'6 THG Wärmeerzeugung'!B29:C29</f>
        <v>0.76670437809295822</v>
      </c>
      <c r="K32" s="77">
        <v>0.62197937999999986</v>
      </c>
      <c r="L32" s="77">
        <f>'6 THG Wärmeerzeugung'!D28</f>
        <v>1.1731577645798723</v>
      </c>
      <c r="M32" s="78">
        <f>'8 PV Ausbaustand'!Q29</f>
        <v>0.68720070493309859</v>
      </c>
      <c r="N32" s="77">
        <f>'8 PV Ausbaustand'!M29</f>
        <v>0.87396126834718313</v>
      </c>
      <c r="O32" s="78">
        <f>'8 PV Ausbaustand'!I29</f>
        <v>0.92380985915492952</v>
      </c>
      <c r="P32" s="76">
        <f>'7 Anteil erneuerbare Fahrzeuge'!B29</f>
        <v>2.0699999999999998</v>
      </c>
      <c r="Q32" s="113">
        <f>'6 THG Wärmeerzeugung'!H29</f>
        <v>-18.876245164131731</v>
      </c>
      <c r="R32" s="113">
        <f>'6 THG Wärmeerzeugung'!J29</f>
        <v>-25.368678376548246</v>
      </c>
      <c r="S32" s="76">
        <f>'9 Rückliefertarif PV &amp; HKN'!D29</f>
        <v>7.98</v>
      </c>
      <c r="T32" s="101">
        <f>'8 PV Ausbaustand'!H29</f>
        <v>1311.81</v>
      </c>
      <c r="U32" s="115" t="str">
        <f>'11 Sensibilisierung'!B29</f>
        <v>Nein</v>
      </c>
    </row>
    <row r="33" spans="1:21" x14ac:dyDescent="0.35">
      <c r="A33" s="3" t="s">
        <v>28</v>
      </c>
      <c r="B33" s="116" t="str">
        <f>'1 Leitbild Richtplan Strategie'!B30</f>
        <v>Ja</v>
      </c>
      <c r="C33" s="116" t="str">
        <f>'2 BE Klimapgro. f. Gem.'!B30</f>
        <v>Nein</v>
      </c>
      <c r="D33" s="117" t="str">
        <f>'10 Energiebuchhaltung'!B30</f>
        <v>Ja</v>
      </c>
      <c r="E33" s="117" t="str">
        <f>'3 EnergieStadt'!F30</f>
        <v>Energiestadt</v>
      </c>
      <c r="F33" s="117" t="str">
        <f>IF('4 Kommunales Förderprogramm'!I30&gt;0,"Ja","Nein")</f>
        <v>Nein</v>
      </c>
      <c r="G33" s="2">
        <f>'5 Erneuerbare Wärmeerzeuger'!B30</f>
        <v>19.3</v>
      </c>
      <c r="H33" s="2">
        <f>'5 Erneuerbare Wärmeerzeuger'!C30</f>
        <v>19.399999999999999</v>
      </c>
      <c r="I33" s="76">
        <f>'5 Erneuerbare Wärmeerzeuger'!D30</f>
        <v>26.1</v>
      </c>
      <c r="J33" s="77" cm="1">
        <f t="array" ref="J33:K33">'6 THG Wärmeerzeugung'!B30:C30</f>
        <v>1.7442362037665762</v>
      </c>
      <c r="K33" s="77">
        <v>1.4971276579972628</v>
      </c>
      <c r="L33" s="77">
        <f>'6 THG Wärmeerzeugung'!D29</f>
        <v>0.46419143151935099</v>
      </c>
      <c r="M33" s="78">
        <f>'8 PV Ausbaustand'!Q30</f>
        <v>0.25489089541008275</v>
      </c>
      <c r="N33" s="77">
        <f>'8 PV Ausbaustand'!M30</f>
        <v>0.30586907449209932</v>
      </c>
      <c r="O33" s="78">
        <f>'8 PV Ausbaustand'!I30</f>
        <v>0.51467268623024831</v>
      </c>
      <c r="P33" s="76">
        <f>'7 Anteil erneuerbare Fahrzeuge'!B30</f>
        <v>2.94</v>
      </c>
      <c r="Q33" s="113">
        <f>'6 THG Wärmeerzeugung'!H30</f>
        <v>-14.167149221859802</v>
      </c>
      <c r="R33" s="113">
        <f>'6 THG Wärmeerzeugung'!J30</f>
        <v>-21.65074518148208</v>
      </c>
      <c r="S33" s="76">
        <f>'9 Rückliefertarif PV &amp; HKN'!D30</f>
        <v>19</v>
      </c>
      <c r="T33" s="101">
        <f>'8 PV Ausbaustand'!H30</f>
        <v>2736</v>
      </c>
      <c r="U33" s="115" t="str">
        <f>'11 Sensibilisierung'!B30</f>
        <v>Nein</v>
      </c>
    </row>
    <row r="34" spans="1:21" x14ac:dyDescent="0.35">
      <c r="A34" s="3" t="s">
        <v>29</v>
      </c>
      <c r="B34" s="116" t="str">
        <f>'1 Leitbild Richtplan Strategie'!B31</f>
        <v>Nein</v>
      </c>
      <c r="C34" s="116" t="str">
        <f>'2 BE Klimapgro. f. Gem.'!B31</f>
        <v>Nein</v>
      </c>
      <c r="D34" s="117" t="str">
        <f>'10 Energiebuchhaltung'!B31</f>
        <v>Ja</v>
      </c>
      <c r="E34" s="117" t="str">
        <f>'3 EnergieStadt'!F31</f>
        <v/>
      </c>
      <c r="F34" s="117" t="str">
        <f>IF('4 Kommunales Förderprogramm'!I31&gt;0,"Ja","Nein")</f>
        <v>Nein</v>
      </c>
      <c r="G34" s="2">
        <f>'5 Erneuerbare Wärmeerzeuger'!B31</f>
        <v>32.6</v>
      </c>
      <c r="H34" s="2">
        <f>'5 Erneuerbare Wärmeerzeuger'!C31</f>
        <v>33.299999999999997</v>
      </c>
      <c r="I34" s="76">
        <f>'5 Erneuerbare Wärmeerzeuger'!D31</f>
        <v>42.6</v>
      </c>
      <c r="J34" s="77" cm="1">
        <f t="array" ref="J34:K34">'6 THG Wärmeerzeugung'!B31:C31</f>
        <v>1.3009436994162165</v>
      </c>
      <c r="K34" s="77">
        <v>1.2411098004563759</v>
      </c>
      <c r="L34" s="77">
        <f>'6 THG Wärmeerzeugung'!D30</f>
        <v>1.1729883637227849</v>
      </c>
      <c r="M34" s="78">
        <f>'8 PV Ausbaustand'!Q31</f>
        <v>0.37297297297297299</v>
      </c>
      <c r="N34" s="77">
        <f>'8 PV Ausbaustand'!M31</f>
        <v>0.49189189189189192</v>
      </c>
      <c r="O34" s="78">
        <f>'8 PV Ausbaustand'!I31</f>
        <v>0.73976833976833978</v>
      </c>
      <c r="P34" s="76">
        <f>'7 Anteil erneuerbare Fahrzeuge'!B31</f>
        <v>3.04</v>
      </c>
      <c r="Q34" s="113">
        <f>'6 THG Wärmeerzeugung'!H31</f>
        <v>-4.5992688989300916</v>
      </c>
      <c r="R34" s="113">
        <f>'6 THG Wärmeerzeugung'!J31</f>
        <v>-25.013477337232402</v>
      </c>
      <c r="S34" s="76">
        <f>'9 Rückliefertarif PV &amp; HKN'!D31</f>
        <v>26.2</v>
      </c>
      <c r="T34" s="101">
        <f>'8 PV Ausbaustand'!H31</f>
        <v>958</v>
      </c>
      <c r="U34" s="115" t="str">
        <f>'11 Sensibilisierung'!B31</f>
        <v>Nein</v>
      </c>
    </row>
    <row r="35" spans="1:21" x14ac:dyDescent="0.35">
      <c r="A35" s="3" t="s">
        <v>30</v>
      </c>
      <c r="B35" s="116" t="str">
        <f>'1 Leitbild Richtplan Strategie'!B32</f>
        <v>Ja</v>
      </c>
      <c r="C35" s="116" t="str">
        <f>'2 BE Klimapgro. f. Gem.'!B32</f>
        <v>Nein</v>
      </c>
      <c r="D35" s="117" t="str">
        <f>'10 Energiebuchhaltung'!B32</f>
        <v>Nein</v>
      </c>
      <c r="E35" s="117" t="str">
        <f>'3 EnergieStadt'!F32</f>
        <v/>
      </c>
      <c r="F35" s="117" t="str">
        <f>IF('4 Kommunales Förderprogramm'!I32&gt;0,"Ja","Nein")</f>
        <v>Nein</v>
      </c>
      <c r="G35" s="2">
        <f>'5 Erneuerbare Wärmeerzeuger'!B32</f>
        <v>35.1</v>
      </c>
      <c r="H35" s="2">
        <f>'5 Erneuerbare Wärmeerzeuger'!C32</f>
        <v>41.7</v>
      </c>
      <c r="I35" s="76">
        <f>'5 Erneuerbare Wärmeerzeuger'!D32</f>
        <v>47.6</v>
      </c>
      <c r="J35" s="77" cm="1">
        <f t="array" ref="J35:K35">'6 THG Wärmeerzeugung'!B32:C32</f>
        <v>1.8806513986568807</v>
      </c>
      <c r="K35" s="77">
        <v>1.8500419947428572</v>
      </c>
      <c r="L35" s="77">
        <f>'6 THG Wärmeerzeugung'!D31</f>
        <v>0.93066508178905005</v>
      </c>
      <c r="M35" s="78">
        <f>'8 PV Ausbaustand'!Q32</f>
        <v>0.16176146788990825</v>
      </c>
      <c r="N35" s="77">
        <f>'8 PV Ausbaustand'!M32</f>
        <v>0.16176146788990825</v>
      </c>
      <c r="O35" s="78">
        <f>'8 PV Ausbaustand'!I32</f>
        <v>0.52532110091743123</v>
      </c>
      <c r="P35" s="76">
        <f>'7 Anteil erneuerbare Fahrzeuge'!B32</f>
        <v>6.5</v>
      </c>
      <c r="Q35" s="113">
        <f>'6 THG Wärmeerzeugung'!H32</f>
        <v>-1.6275958391802021</v>
      </c>
      <c r="R35" s="113">
        <f>'6 THG Wärmeerzeugung'!J32</f>
        <v>-34.07951387078127</v>
      </c>
      <c r="S35" s="76">
        <f>'9 Rückliefertarif PV &amp; HKN'!D32</f>
        <v>7.98</v>
      </c>
      <c r="T35" s="101">
        <f>'8 PV Ausbaustand'!H32</f>
        <v>286.3</v>
      </c>
      <c r="U35" s="115" t="str">
        <f>'11 Sensibilisierung'!B32</f>
        <v>Ja</v>
      </c>
    </row>
    <row r="36" spans="1:21" x14ac:dyDescent="0.35">
      <c r="A36" s="3" t="s">
        <v>31</v>
      </c>
      <c r="B36" s="116" t="str">
        <f>'1 Leitbild Richtplan Strategie'!B33</f>
        <v>Nein</v>
      </c>
      <c r="C36" s="116" t="str">
        <f>'2 BE Klimapgro. f. Gem.'!B33</f>
        <v>Nein</v>
      </c>
      <c r="D36" s="117" t="str">
        <f>'10 Energiebuchhaltung'!B33</f>
        <v>Nein</v>
      </c>
      <c r="E36" s="117" t="str">
        <f>'3 EnergieStadt'!F33</f>
        <v/>
      </c>
      <c r="F36" s="117" t="str">
        <f>IF('4 Kommunales Förderprogramm'!I33&gt;0,"Ja","Nein")</f>
        <v>Nein</v>
      </c>
      <c r="G36" s="2">
        <f>'5 Erneuerbare Wärmeerzeuger'!B33</f>
        <v>35.9</v>
      </c>
      <c r="H36" s="2">
        <f>'5 Erneuerbare Wärmeerzeuger'!C33</f>
        <v>36.4</v>
      </c>
      <c r="I36" s="76">
        <f>'5 Erneuerbare Wärmeerzeuger'!D33</f>
        <v>43.9</v>
      </c>
      <c r="J36" s="77" cm="1">
        <f t="array" ref="J36:K36">'6 THG Wärmeerzeugung'!B33:C33</f>
        <v>1.5826679459678006</v>
      </c>
      <c r="K36" s="77">
        <v>1.5652140474193552</v>
      </c>
      <c r="L36" s="77">
        <f>'6 THG Wärmeerzeugung'!D32</f>
        <v>1.2195566765291868</v>
      </c>
      <c r="M36" s="78">
        <f>'8 PV Ausbaustand'!Q33</f>
        <v>0.41035778278354212</v>
      </c>
      <c r="N36" s="77">
        <f>'8 PV Ausbaustand'!M33</f>
        <v>0.68516994716457968</v>
      </c>
      <c r="O36" s="78">
        <f>'8 PV Ausbaustand'!I33</f>
        <v>0.76745974955277274</v>
      </c>
      <c r="P36" s="76">
        <f>'7 Anteil erneuerbare Fahrzeuge'!B33</f>
        <v>5.33</v>
      </c>
      <c r="Q36" s="113">
        <f>'6 THG Wärmeerzeugung'!H33</f>
        <v>-1.1028149393505515</v>
      </c>
      <c r="R36" s="113">
        <f>'6 THG Wärmeerzeugung'!J33</f>
        <v>-42.049334550451803</v>
      </c>
      <c r="S36" s="76">
        <f>'9 Rückliefertarif PV &amp; HKN'!D33</f>
        <v>7.98</v>
      </c>
      <c r="T36" s="101">
        <f>'8 PV Ausbaustand'!H33</f>
        <v>429.01</v>
      </c>
      <c r="U36" s="115" t="str">
        <f>'11 Sensibilisierung'!B33</f>
        <v>Nein</v>
      </c>
    </row>
    <row r="37" spans="1:21" x14ac:dyDescent="0.35">
      <c r="A37" s="3" t="s">
        <v>32</v>
      </c>
      <c r="B37" s="116" t="str">
        <f>'1 Leitbild Richtplan Strategie'!B34</f>
        <v>Ja</v>
      </c>
      <c r="C37" s="116" t="str">
        <f>'2 BE Klimapgro. f. Gem.'!B34</f>
        <v>Nein</v>
      </c>
      <c r="D37" s="117" t="str">
        <f>'10 Energiebuchhaltung'!B34</f>
        <v>Ja</v>
      </c>
      <c r="E37" s="117" t="str">
        <f>'3 EnergieStadt'!F34</f>
        <v>Energiestadt</v>
      </c>
      <c r="F37" s="117" t="str">
        <f>IF('4 Kommunales Förderprogramm'!I34&gt;0,"Ja","Nein")</f>
        <v>Ja</v>
      </c>
      <c r="G37" s="2">
        <f>'5 Erneuerbare Wärmeerzeuger'!B34</f>
        <v>23.2</v>
      </c>
      <c r="H37" s="2">
        <f>'5 Erneuerbare Wärmeerzeuger'!C34</f>
        <v>23.2</v>
      </c>
      <c r="I37" s="76">
        <f>'5 Erneuerbare Wärmeerzeuger'!D34</f>
        <v>32</v>
      </c>
      <c r="J37" s="77" cm="1">
        <f t="array" ref="J37:K37">'6 THG Wärmeerzeugung'!B34:C34</f>
        <v>1.1519743630104233</v>
      </c>
      <c r="K37" s="77">
        <v>1.0432229316266779</v>
      </c>
      <c r="L37" s="77">
        <f>'6 THG Wärmeerzeugung'!D33</f>
        <v>0.90705195618932322</v>
      </c>
      <c r="M37" s="78">
        <f>'8 PV Ausbaustand'!Q34</f>
        <v>0.41413436528579584</v>
      </c>
      <c r="N37" s="77">
        <f>'8 PV Ausbaustand'!M34</f>
        <v>0.61396942206432781</v>
      </c>
      <c r="O37" s="78">
        <f>'8 PV Ausbaustand'!I34</f>
        <v>0.9415085960794265</v>
      </c>
      <c r="P37" s="76">
        <f>'7 Anteil erneuerbare Fahrzeuge'!B34</f>
        <v>3.49</v>
      </c>
      <c r="Q37" s="113">
        <f>'6 THG Wärmeerzeugung'!H34</f>
        <v>-9.4404385093734504</v>
      </c>
      <c r="R37" s="113">
        <f>'6 THG Wärmeerzeugung'!J34</f>
        <v>-30.451160725710665</v>
      </c>
      <c r="S37" s="76">
        <f>'9 Rückliefertarif PV &amp; HKN'!D34</f>
        <v>21.5</v>
      </c>
      <c r="T37" s="101">
        <f>'8 PV Ausbaustand'!H34</f>
        <v>14841</v>
      </c>
      <c r="U37" s="115" t="str">
        <f>'11 Sensibilisierung'!B34</f>
        <v>Ja</v>
      </c>
    </row>
    <row r="38" spans="1:21" x14ac:dyDescent="0.35">
      <c r="A38" s="3" t="s">
        <v>33</v>
      </c>
      <c r="B38" s="116" t="str">
        <f>'1 Leitbild Richtplan Strategie'!B35</f>
        <v>Nein</v>
      </c>
      <c r="C38" s="116" t="str">
        <f>'2 BE Klimapgro. f. Gem.'!B35</f>
        <v>Nein</v>
      </c>
      <c r="D38" s="117" t="str">
        <f>'10 Energiebuchhaltung'!B35</f>
        <v>Nein</v>
      </c>
      <c r="E38" s="117" t="str">
        <f>'3 EnergieStadt'!F35</f>
        <v/>
      </c>
      <c r="F38" s="117" t="str">
        <f>IF('4 Kommunales Förderprogramm'!I35&gt;0,"Ja","Nein")</f>
        <v>Nein</v>
      </c>
      <c r="G38" s="2">
        <f>'5 Erneuerbare Wärmeerzeuger'!B35</f>
        <v>19</v>
      </c>
      <c r="H38" s="2">
        <f>'5 Erneuerbare Wärmeerzeuger'!C35</f>
        <v>19</v>
      </c>
      <c r="I38" s="76">
        <f>'5 Erneuerbare Wärmeerzeuger'!D35</f>
        <v>38.1</v>
      </c>
      <c r="J38" s="77" cm="1">
        <f t="array" ref="J38:K38">'6 THG Wärmeerzeugung'!B35:C35</f>
        <v>1.718830065056604</v>
      </c>
      <c r="K38" s="77">
        <v>1.5765878205000001</v>
      </c>
      <c r="L38" s="77">
        <f>'6 THG Wärmeerzeugung'!D34</f>
        <v>0.72554943998956756</v>
      </c>
      <c r="M38" s="78">
        <f>'8 PV Ausbaustand'!Q35</f>
        <v>1.0392453175471699</v>
      </c>
      <c r="N38" s="77">
        <f>'8 PV Ausbaustand'!M35</f>
        <v>1.492075506226415</v>
      </c>
      <c r="O38" s="78">
        <f>'8 PV Ausbaustand'!I35</f>
        <v>1.4920754716981133</v>
      </c>
      <c r="P38" s="76">
        <f>'7 Anteil erneuerbare Fahrzeuge'!B35</f>
        <v>0</v>
      </c>
      <c r="Q38" s="113">
        <f>'6 THG Wärmeerzeugung'!H35</f>
        <v>-8.2755269091665298</v>
      </c>
      <c r="R38" s="113">
        <f>'6 THG Wärmeerzeugung'!J35</f>
        <v>-22.360368320217418</v>
      </c>
      <c r="S38" s="76">
        <f>'9 Rückliefertarif PV &amp; HKN'!D35</f>
        <v>7.98</v>
      </c>
      <c r="T38" s="101">
        <f>'8 PV Ausbaustand'!H35</f>
        <v>79.08</v>
      </c>
      <c r="U38" s="115" t="str">
        <f>'11 Sensibilisierung'!B35</f>
        <v>Nein</v>
      </c>
    </row>
    <row r="39" spans="1:21" x14ac:dyDescent="0.35">
      <c r="A39" s="3" t="s">
        <v>34</v>
      </c>
      <c r="B39" s="116" t="str">
        <f>'1 Leitbild Richtplan Strategie'!B36</f>
        <v>Nein</v>
      </c>
      <c r="C39" s="116" t="str">
        <f>'2 BE Klimapgro. f. Gem.'!B36</f>
        <v>Nein</v>
      </c>
      <c r="D39" s="117" t="str">
        <f>'10 Energiebuchhaltung'!B36</f>
        <v>Nein</v>
      </c>
      <c r="E39" s="117" t="str">
        <f>'3 EnergieStadt'!F36</f>
        <v/>
      </c>
      <c r="F39" s="117" t="str">
        <f>IF('4 Kommunales Förderprogramm'!I36&gt;0,"Ja","Nein")</f>
        <v>Nein</v>
      </c>
      <c r="G39" s="2">
        <f>'5 Erneuerbare Wärmeerzeuger'!B36</f>
        <v>27</v>
      </c>
      <c r="H39" s="2">
        <f>'5 Erneuerbare Wärmeerzeuger'!C36</f>
        <v>27.1</v>
      </c>
      <c r="I39" s="76">
        <f>'5 Erneuerbare Wärmeerzeuger'!D36</f>
        <v>36.799999999999997</v>
      </c>
      <c r="J39" s="77" cm="1">
        <f t="array" ref="J39:K39">'6 THG Wärmeerzeugung'!B36:C36</f>
        <v>1.6672362243257932</v>
      </c>
      <c r="K39" s="77">
        <v>1.9079116600907411</v>
      </c>
      <c r="L39" s="77">
        <f>'6 THG Wärmeerzeugung'!D35</f>
        <v>1.224056976944512</v>
      </c>
      <c r="M39" s="78">
        <f>'8 PV Ausbaustand'!Q36</f>
        <v>0.22532428425942685</v>
      </c>
      <c r="N39" s="77">
        <f>'8 PV Ausbaustand'!M36</f>
        <v>0.34621417810558069</v>
      </c>
      <c r="O39" s="78">
        <f>'8 PV Ausbaustand'!I36</f>
        <v>0.48090497737556559</v>
      </c>
      <c r="P39" s="76">
        <f>'7 Anteil erneuerbare Fahrzeuge'!B36</f>
        <v>1.72</v>
      </c>
      <c r="Q39" s="113">
        <f>'6 THG Wärmeerzeugung'!H36</f>
        <v>14.435593004361067</v>
      </c>
      <c r="R39" s="113">
        <f>'6 THG Wärmeerzeugung'!J36</f>
        <v>-34.881570963004449</v>
      </c>
      <c r="S39" s="76">
        <f>'9 Rückliefertarif PV &amp; HKN'!D36</f>
        <v>7.98</v>
      </c>
      <c r="T39" s="101">
        <f>'8 PV Ausbaustand'!H36</f>
        <v>637.67999999999995</v>
      </c>
      <c r="U39" s="115" t="str">
        <f>'11 Sensibilisierung'!B36</f>
        <v>Nein</v>
      </c>
    </row>
    <row r="40" spans="1:21" x14ac:dyDescent="0.35">
      <c r="A40" s="3" t="s">
        <v>35</v>
      </c>
      <c r="B40" s="116" t="str">
        <f>'1 Leitbild Richtplan Strategie'!B37</f>
        <v>Nein</v>
      </c>
      <c r="C40" s="116" t="str">
        <f>'2 BE Klimapgro. f. Gem.'!B37</f>
        <v>Nein</v>
      </c>
      <c r="D40" s="117" t="str">
        <f>'10 Energiebuchhaltung'!B37</f>
        <v>Nein</v>
      </c>
      <c r="E40" s="117" t="str">
        <f>'3 EnergieStadt'!F37</f>
        <v/>
      </c>
      <c r="F40" s="117" t="str">
        <f>IF('4 Kommunales Förderprogramm'!I37&gt;0,"Ja","Nein")</f>
        <v>Nein</v>
      </c>
      <c r="G40" s="2">
        <f>'5 Erneuerbare Wärmeerzeuger'!B37</f>
        <v>40.9</v>
      </c>
      <c r="H40" s="2">
        <f>'5 Erneuerbare Wärmeerzeuger'!C37</f>
        <v>38.200000000000003</v>
      </c>
      <c r="I40" s="76">
        <f>'5 Erneuerbare Wärmeerzeuger'!D37</f>
        <v>47</v>
      </c>
      <c r="J40" s="77" cm="1">
        <f t="array" ref="J40:K40">'6 THG Wärmeerzeugung'!B37:C37</f>
        <v>1.4525135057892029</v>
      </c>
      <c r="K40" s="77">
        <v>1.275261585</v>
      </c>
      <c r="L40" s="77">
        <f>'6 THG Wärmeerzeugung'!D36</f>
        <v>1.242402100464753</v>
      </c>
      <c r="M40" s="78">
        <f>'8 PV Ausbaustand'!Q37</f>
        <v>0.93348329048843193</v>
      </c>
      <c r="N40" s="77">
        <f>'8 PV Ausbaustand'!M37</f>
        <v>1.0003213367609254</v>
      </c>
      <c r="O40" s="78">
        <f>'8 PV Ausbaustand'!I37</f>
        <v>1.1278406169665811</v>
      </c>
      <c r="P40" s="76">
        <f>'7 Anteil erneuerbare Fahrzeuge'!B37</f>
        <v>6.25</v>
      </c>
      <c r="Q40" s="113">
        <f>'6 THG Wärmeerzeugung'!H37</f>
        <v>-12.203116878620392</v>
      </c>
      <c r="R40" s="113">
        <f>'6 THG Wärmeerzeugung'!J37</f>
        <v>-27.125603055823106</v>
      </c>
      <c r="S40" s="76">
        <f>'9 Rückliefertarif PV &amp; HKN'!D37</f>
        <v>7.98</v>
      </c>
      <c r="T40" s="101">
        <f>'8 PV Ausbaustand'!H37</f>
        <v>438.73</v>
      </c>
      <c r="U40" s="115" t="str">
        <f>'11 Sensibilisierung'!B37</f>
        <v>Ja</v>
      </c>
    </row>
    <row r="41" spans="1:21" x14ac:dyDescent="0.35">
      <c r="A41" s="3" t="s">
        <v>36</v>
      </c>
      <c r="B41" s="116" t="str">
        <f>'1 Leitbild Richtplan Strategie'!B38</f>
        <v>Nein</v>
      </c>
      <c r="C41" s="116" t="str">
        <f>'2 BE Klimapgro. f. Gem.'!B38</f>
        <v>Nein</v>
      </c>
      <c r="D41" s="117" t="str">
        <f>'10 Energiebuchhaltung'!B38</f>
        <v>Nein</v>
      </c>
      <c r="E41" s="117" t="str">
        <f>'3 EnergieStadt'!F38</f>
        <v/>
      </c>
      <c r="F41" s="117" t="str">
        <f>IF('4 Kommunales Förderprogramm'!I38&gt;0,"Ja","Nein")</f>
        <v>Nein</v>
      </c>
      <c r="G41" s="2">
        <f>'5 Erneuerbare Wärmeerzeuger'!B38</f>
        <v>25.1</v>
      </c>
      <c r="H41" s="2">
        <f>'5 Erneuerbare Wärmeerzeuger'!C38</f>
        <v>25.1</v>
      </c>
      <c r="I41" s="76">
        <f>'5 Erneuerbare Wärmeerzeuger'!D38</f>
        <v>34.5</v>
      </c>
      <c r="J41" s="77" cm="1">
        <f t="array" ref="J41:K41">'6 THG Wärmeerzeugung'!B38:C38</f>
        <v>1.7473240794240006</v>
      </c>
      <c r="K41" s="77">
        <v>1.41337901730337</v>
      </c>
      <c r="L41" s="77">
        <f>'6 THG Wärmeerzeugung'!D37</f>
        <v>0.92933918952950179</v>
      </c>
      <c r="M41" s="78">
        <f>'8 PV Ausbaustand'!Q38</f>
        <v>0.41325142970171425</v>
      </c>
      <c r="N41" s="77">
        <f>'8 PV Ausbaustand'!M38</f>
        <v>0.56776571465600001</v>
      </c>
      <c r="O41" s="78">
        <f>'8 PV Ausbaustand'!I38</f>
        <v>0.74342857142857144</v>
      </c>
      <c r="P41" s="76">
        <f>'7 Anteil erneuerbare Fahrzeuge'!B38</f>
        <v>5.54</v>
      </c>
      <c r="Q41" s="113">
        <f>'6 THG Wärmeerzeugung'!H38</f>
        <v>-19.111798781523945</v>
      </c>
      <c r="R41" s="113">
        <f>'6 THG Wärmeerzeugung'!J38</f>
        <v>-27.977844406387845</v>
      </c>
      <c r="S41" s="76">
        <f>'9 Rückliefertarif PV &amp; HKN'!D38</f>
        <v>7.98</v>
      </c>
      <c r="T41" s="101">
        <f>'8 PV Ausbaustand'!H38</f>
        <v>650.5</v>
      </c>
      <c r="U41" s="115" t="str">
        <f>'11 Sensibilisierung'!B38</f>
        <v>Ja</v>
      </c>
    </row>
    <row r="42" spans="1:21" x14ac:dyDescent="0.35">
      <c r="A42" s="3" t="s">
        <v>37</v>
      </c>
      <c r="B42" s="116" t="str">
        <f>'1 Leitbild Richtplan Strategie'!B39</f>
        <v>Nein</v>
      </c>
      <c r="C42" s="116" t="str">
        <f>'2 BE Klimapgro. f. Gem.'!B39</f>
        <v>Nein</v>
      </c>
      <c r="D42" s="117" t="str">
        <f>'10 Energiebuchhaltung'!B39</f>
        <v>Nein</v>
      </c>
      <c r="E42" s="117" t="str">
        <f>'3 EnergieStadt'!F39</f>
        <v/>
      </c>
      <c r="F42" s="117" t="str">
        <f>IF('4 Kommunales Förderprogramm'!I39&gt;0,"Ja","Nein")</f>
        <v>Nein</v>
      </c>
      <c r="G42" s="2">
        <f>'5 Erneuerbare Wärmeerzeuger'!B39</f>
        <v>36.700000000000003</v>
      </c>
      <c r="H42" s="2">
        <f>'5 Erneuerbare Wärmeerzeuger'!C39</f>
        <v>37.700000000000003</v>
      </c>
      <c r="I42" s="76">
        <f>'5 Erneuerbare Wärmeerzeuger'!D39</f>
        <v>45.3</v>
      </c>
      <c r="J42" s="77" cm="1">
        <f t="array" ref="J42:K42">'6 THG Wärmeerzeugung'!B39:C39</f>
        <v>1.46302594630109</v>
      </c>
      <c r="K42" s="77">
        <v>1.4269197016258548</v>
      </c>
      <c r="L42" s="77">
        <f>'6 THG Wärmeerzeugung'!D38</f>
        <v>1.0179460349696996</v>
      </c>
      <c r="M42" s="78">
        <f>'8 PV Ausbaustand'!Q39</f>
        <v>0.87618834295259451</v>
      </c>
      <c r="N42" s="77">
        <f>'8 PV Ausbaustand'!M39</f>
        <v>1.1700384390753364</v>
      </c>
      <c r="O42" s="78">
        <f>'8 PV Ausbaustand'!I39</f>
        <v>1.7897950032030749</v>
      </c>
      <c r="P42" s="76">
        <f>'7 Anteil erneuerbare Fahrzeuge'!B39</f>
        <v>2.73</v>
      </c>
      <c r="Q42" s="113">
        <f>'6 THG Wärmeerzeugung'!H39</f>
        <v>-2.4679155394694874</v>
      </c>
      <c r="R42" s="113">
        <f>'6 THG Wärmeerzeugung'!J39</f>
        <v>-25.734896746693266</v>
      </c>
      <c r="S42" s="76">
        <f>'9 Rückliefertarif PV &amp; HKN'!D39</f>
        <v>7.98</v>
      </c>
      <c r="T42" s="101">
        <f>'8 PV Ausbaustand'!H39</f>
        <v>2793.87</v>
      </c>
      <c r="U42" s="115" t="str">
        <f>'11 Sensibilisierung'!B39</f>
        <v>Nein</v>
      </c>
    </row>
    <row r="43" spans="1:21" x14ac:dyDescent="0.35">
      <c r="A43" s="3" t="s">
        <v>38</v>
      </c>
      <c r="B43" s="116" t="str">
        <f>'1 Leitbild Richtplan Strategie'!B40</f>
        <v>Ja</v>
      </c>
      <c r="C43" s="116" t="str">
        <f>'2 BE Klimapgro. f. Gem.'!B40</f>
        <v>Nein</v>
      </c>
      <c r="D43" s="117" t="str">
        <f>'10 Energiebuchhaltung'!B40</f>
        <v>Ja</v>
      </c>
      <c r="E43" s="117" t="str">
        <f>'3 EnergieStadt'!F40</f>
        <v>Energiestadt</v>
      </c>
      <c r="F43" s="117" t="str">
        <f>IF('4 Kommunales Förderprogramm'!I40&gt;0,"Ja","Nein")</f>
        <v>Nein</v>
      </c>
      <c r="G43" s="2">
        <f>'5 Erneuerbare Wärmeerzeuger'!B40</f>
        <v>6.8</v>
      </c>
      <c r="H43" s="2">
        <f>'5 Erneuerbare Wärmeerzeuger'!C40</f>
        <v>6.8</v>
      </c>
      <c r="I43" s="76">
        <f>'5 Erneuerbare Wärmeerzeuger'!D40</f>
        <v>12</v>
      </c>
      <c r="J43" s="77" cm="1">
        <f t="array" ref="J43:K43">'6 THG Wärmeerzeugung'!B40:C40</f>
        <v>1.5038386898834</v>
      </c>
      <c r="K43" s="77">
        <v>1.4800590021405666</v>
      </c>
      <c r="L43" s="77">
        <f>'6 THG Wärmeerzeugung'!D39</f>
        <v>1.0597033897542174</v>
      </c>
      <c r="M43" s="78">
        <f>'8 PV Ausbaustand'!Q40</f>
        <v>0.13711652023620913</v>
      </c>
      <c r="N43" s="77">
        <f>'8 PV Ausbaustand'!M40</f>
        <v>0.15411205530750396</v>
      </c>
      <c r="O43" s="78">
        <f>'8 PV Ausbaustand'!I40</f>
        <v>0.15411205530750396</v>
      </c>
      <c r="P43" s="76">
        <f>'7 Anteil erneuerbare Fahrzeuge'!B40</f>
        <v>2.89</v>
      </c>
      <c r="Q43" s="113">
        <f>'6 THG Wärmeerzeugung'!H40</f>
        <v>-1.5812658566908624</v>
      </c>
      <c r="R43" s="113">
        <f>'6 THG Wärmeerzeugung'!J40</f>
        <v>-24.676935422563261</v>
      </c>
      <c r="S43" s="76">
        <f>'9 Rückliefertarif PV &amp; HKN'!D40</f>
        <v>20</v>
      </c>
      <c r="T43" s="101">
        <f>'8 PV Ausbaustand'!H40</f>
        <v>1070</v>
      </c>
      <c r="U43" s="115" t="str">
        <f>'11 Sensibilisierung'!B40</f>
        <v>Ja</v>
      </c>
    </row>
    <row r="44" spans="1:21" x14ac:dyDescent="0.35">
      <c r="A44" s="3" t="s">
        <v>39</v>
      </c>
      <c r="B44" s="116" t="str">
        <f>'1 Leitbild Richtplan Strategie'!B41</f>
        <v>Nein</v>
      </c>
      <c r="C44" s="116" t="str">
        <f>'2 BE Klimapgro. f. Gem.'!B41</f>
        <v>Nein</v>
      </c>
      <c r="D44" s="117" t="str">
        <f>'10 Energiebuchhaltung'!B41</f>
        <v>Ja</v>
      </c>
      <c r="E44" s="117" t="str">
        <f>'3 EnergieStadt'!F41</f>
        <v/>
      </c>
      <c r="F44" s="117" t="str">
        <f>IF('4 Kommunales Förderprogramm'!I41&gt;0,"Ja","Nein")</f>
        <v>Nein</v>
      </c>
      <c r="G44" s="2">
        <f>'5 Erneuerbare Wärmeerzeuger'!B41</f>
        <v>46.5</v>
      </c>
      <c r="H44" s="2">
        <f>'5 Erneuerbare Wärmeerzeuger'!C41</f>
        <v>46.5</v>
      </c>
      <c r="I44" s="76">
        <f>'5 Erneuerbare Wärmeerzeuger'!D41</f>
        <v>50</v>
      </c>
      <c r="J44" s="77" cm="1">
        <f t="array" ref="J44:K44">'6 THG Wärmeerzeugung'!B41:C41</f>
        <v>1.3325747252266082</v>
      </c>
      <c r="K44" s="77">
        <v>1.1194818960129589</v>
      </c>
      <c r="L44" s="77">
        <f>'6 THG Wärmeerzeugung'!D40</f>
        <v>1.1148257979665048</v>
      </c>
      <c r="M44" s="78">
        <f>'8 PV Ausbaustand'!Q41</f>
        <v>0.44081172491544535</v>
      </c>
      <c r="N44" s="77">
        <f>'8 PV Ausbaustand'!M41</f>
        <v>0.91639233370913198</v>
      </c>
      <c r="O44" s="78">
        <f>'8 PV Ausbaustand'!I41</f>
        <v>0.91657271702367527</v>
      </c>
      <c r="P44" s="76">
        <f>'7 Anteil erneuerbare Fahrzeuge'!B41</f>
        <v>2.34</v>
      </c>
      <c r="Q44" s="113">
        <f>'6 THG Wärmeerzeugung'!H41</f>
        <v>-15.991060402065798</v>
      </c>
      <c r="R44" s="113">
        <f>'6 THG Wärmeerzeugung'!J41</f>
        <v>-28.558376585565412</v>
      </c>
      <c r="S44" s="76">
        <f>'9 Rückliefertarif PV &amp; HKN'!D41</f>
        <v>22.6</v>
      </c>
      <c r="T44" s="101">
        <f>'8 PV Ausbaustand'!H41</f>
        <v>813</v>
      </c>
      <c r="U44" s="115" t="str">
        <f>'11 Sensibilisierung'!B41</f>
        <v>Ja</v>
      </c>
    </row>
    <row r="45" spans="1:21" x14ac:dyDescent="0.35">
      <c r="A45" s="3" t="s">
        <v>40</v>
      </c>
      <c r="B45" s="116" t="str">
        <f>'1 Leitbild Richtplan Strategie'!B42</f>
        <v>Nein</v>
      </c>
      <c r="C45" s="116" t="str">
        <f>'2 BE Klimapgro. f. Gem.'!B42</f>
        <v>Nein</v>
      </c>
      <c r="D45" s="117" t="str">
        <f>'10 Energiebuchhaltung'!B42</f>
        <v>Ja</v>
      </c>
      <c r="E45" s="117" t="str">
        <f>'3 EnergieStadt'!F42</f>
        <v/>
      </c>
      <c r="F45" s="117" t="str">
        <f>IF('4 Kommunales Förderprogramm'!I42&gt;0,"Ja","Nein")</f>
        <v>Nein</v>
      </c>
      <c r="G45" s="2">
        <f>'5 Erneuerbare Wärmeerzeuger'!B42</f>
        <v>21.8</v>
      </c>
      <c r="H45" s="2">
        <f>'5 Erneuerbare Wärmeerzeuger'!C42</f>
        <v>22.7</v>
      </c>
      <c r="I45" s="76">
        <f>'5 Erneuerbare Wärmeerzeuger'!D42</f>
        <v>31.7</v>
      </c>
      <c r="J45" s="77" cm="1">
        <f t="array" ref="J45:K45">'6 THG Wärmeerzeugung'!B42:C42</f>
        <v>1.5523728036005628</v>
      </c>
      <c r="K45" s="77">
        <v>1.4066763885619566</v>
      </c>
      <c r="L45" s="77">
        <f>'6 THG Wärmeerzeugung'!D41</f>
        <v>0.79977604034235028</v>
      </c>
      <c r="M45" s="78">
        <f>'8 PV Ausbaustand'!Q42</f>
        <v>0.32627784994921366</v>
      </c>
      <c r="N45" s="77">
        <f>'8 PV Ausbaustand'!M42</f>
        <v>0.48686762726343386</v>
      </c>
      <c r="O45" s="78">
        <f>'8 PV Ausbaustand'!I42</f>
        <v>0.52084534731323717</v>
      </c>
      <c r="P45" s="76">
        <f>'7 Anteil erneuerbare Fahrzeuge'!B42</f>
        <v>3.05</v>
      </c>
      <c r="Q45" s="113">
        <f>'6 THG Wärmeerzeugung'!H42</f>
        <v>-9.3854011549724845</v>
      </c>
      <c r="R45" s="113">
        <f>'6 THG Wärmeerzeugung'!J42</f>
        <v>-26.85762517060688</v>
      </c>
      <c r="S45" s="76">
        <f>'9 Rückliefertarif PV &amp; HKN'!D42</f>
        <v>7.98</v>
      </c>
      <c r="T45" s="101">
        <f>'8 PV Ausbaustand'!H42</f>
        <v>1589.62</v>
      </c>
      <c r="U45" s="115" t="str">
        <f>'11 Sensibilisierung'!B42</f>
        <v>Nein</v>
      </c>
    </row>
    <row r="46" spans="1:21" x14ac:dyDescent="0.35">
      <c r="A46" s="3" t="s">
        <v>41</v>
      </c>
      <c r="B46" s="116" t="str">
        <f>'1 Leitbild Richtplan Strategie'!B43</f>
        <v>Nein</v>
      </c>
      <c r="C46" s="116" t="str">
        <f>'2 BE Klimapgro. f. Gem.'!B43</f>
        <v>Nein</v>
      </c>
      <c r="D46" s="117" t="str">
        <f>'10 Energiebuchhaltung'!B43</f>
        <v>Nein</v>
      </c>
      <c r="E46" s="117" t="str">
        <f>'3 EnergieStadt'!F43</f>
        <v/>
      </c>
      <c r="F46" s="117" t="str">
        <f>IF('4 Kommunales Förderprogramm'!I43&gt;0,"Ja","Nein")</f>
        <v>Nein</v>
      </c>
      <c r="G46" s="2">
        <f>'5 Erneuerbare Wärmeerzeuger'!B43</f>
        <v>32</v>
      </c>
      <c r="H46" s="2">
        <f>'5 Erneuerbare Wärmeerzeuger'!C43</f>
        <v>32.799999999999997</v>
      </c>
      <c r="I46" s="76">
        <f>'5 Erneuerbare Wärmeerzeuger'!D43</f>
        <v>44</v>
      </c>
      <c r="J46" s="77" cm="1">
        <f t="array" ref="J46:K46">'6 THG Wärmeerzeugung'!B43:C43</f>
        <v>1.2038285329690657</v>
      </c>
      <c r="K46" s="77">
        <v>1.1255369062628988</v>
      </c>
      <c r="L46" s="77">
        <f>'6 THG Wärmeerzeugung'!D42</f>
        <v>1.0288765167585567</v>
      </c>
      <c r="M46" s="78">
        <f>'8 PV Ausbaustand'!Q43</f>
        <v>0.25188127090301005</v>
      </c>
      <c r="N46" s="77">
        <f>'8 PV Ausbaustand'!M43</f>
        <v>0.34009197324414714</v>
      </c>
      <c r="O46" s="78">
        <f>'8 PV Ausbaustand'!I43</f>
        <v>0.67767558528428096</v>
      </c>
      <c r="P46" s="76">
        <f>'7 Anteil erneuerbare Fahrzeuge'!B43</f>
        <v>2.79</v>
      </c>
      <c r="Q46" s="113">
        <f>'6 THG Wärmeerzeugung'!H43</f>
        <v>-6.5035530029407198</v>
      </c>
      <c r="R46" s="113">
        <f>'6 THG Wärmeerzeugung'!J43</f>
        <v>-25.476165178173659</v>
      </c>
      <c r="S46" s="76">
        <f>'9 Rückliefertarif PV &amp; HKN'!D43</f>
        <v>20</v>
      </c>
      <c r="T46" s="101">
        <f>'8 PV Ausbaustand'!H43</f>
        <v>3242</v>
      </c>
      <c r="U46" s="115" t="str">
        <f>'11 Sensibilisierung'!B43</f>
        <v>Nein</v>
      </c>
    </row>
    <row r="47" spans="1:21" x14ac:dyDescent="0.35">
      <c r="A47" s="3" t="s">
        <v>42</v>
      </c>
      <c r="B47" s="116" t="str">
        <f>'1 Leitbild Richtplan Strategie'!B44</f>
        <v>Nein</v>
      </c>
      <c r="C47" s="116" t="str">
        <f>'2 BE Klimapgro. f. Gem.'!B44</f>
        <v>Nein</v>
      </c>
      <c r="D47" s="117" t="str">
        <f>'10 Energiebuchhaltung'!B44</f>
        <v>Nein</v>
      </c>
      <c r="E47" s="117" t="str">
        <f>'3 EnergieStadt'!F44</f>
        <v/>
      </c>
      <c r="F47" s="117" t="str">
        <f>IF('4 Kommunales Förderprogramm'!I44&gt;0,"Ja","Nein")</f>
        <v>Nein</v>
      </c>
      <c r="G47" s="2">
        <f>'5 Erneuerbare Wärmeerzeuger'!B44</f>
        <v>37.1</v>
      </c>
      <c r="H47" s="2">
        <f>'5 Erneuerbare Wärmeerzeuger'!C44</f>
        <v>37.200000000000003</v>
      </c>
      <c r="I47" s="76">
        <f>'5 Erneuerbare Wärmeerzeuger'!D44</f>
        <v>45.9</v>
      </c>
      <c r="J47" s="77" cm="1">
        <f t="array" ref="J47:K47">'6 THG Wärmeerzeugung'!B44:C44</f>
        <v>1.0447850311326892</v>
      </c>
      <c r="K47" s="77">
        <v>0.94245136628332737</v>
      </c>
      <c r="L47" s="77">
        <f>'6 THG Wärmeerzeugung'!D43</f>
        <v>0.83879326488205719</v>
      </c>
      <c r="M47" s="78">
        <f>'8 PV Ausbaustand'!Q44</f>
        <v>0.22494080505130229</v>
      </c>
      <c r="N47" s="77">
        <f>'8 PV Ausbaustand'!M44</f>
        <v>0.33096553538542489</v>
      </c>
      <c r="O47" s="78">
        <f>'8 PV Ausbaustand'!I44</f>
        <v>0.48408313601683767</v>
      </c>
      <c r="P47" s="76">
        <f>'7 Anteil erneuerbare Fahrzeuge'!B44</f>
        <v>4.87</v>
      </c>
      <c r="Q47" s="113">
        <f>'6 THG Wärmeerzeugung'!H44</f>
        <v>-9.7947100886790253</v>
      </c>
      <c r="R47" s="113">
        <f>'6 THG Wärmeerzeugung'!J44</f>
        <v>-21.080205649692971</v>
      </c>
      <c r="S47" s="76">
        <f>'9 Rückliefertarif PV &amp; HKN'!D44</f>
        <v>18</v>
      </c>
      <c r="T47" s="101">
        <f>'8 PV Ausbaustand'!H44</f>
        <v>1840</v>
      </c>
      <c r="U47" s="115" t="str">
        <f>'11 Sensibilisierung'!B44</f>
        <v>Nein</v>
      </c>
    </row>
    <row r="48" spans="1:21" x14ac:dyDescent="0.35">
      <c r="A48" s="3" t="s">
        <v>43</v>
      </c>
      <c r="B48" s="116" t="str">
        <f>'1 Leitbild Richtplan Strategie'!B45</f>
        <v>Nein</v>
      </c>
      <c r="C48" s="116" t="str">
        <f>'2 BE Klimapgro. f. Gem.'!B45</f>
        <v>Nein</v>
      </c>
      <c r="D48" s="117" t="str">
        <f>'10 Energiebuchhaltung'!B45</f>
        <v>Nein</v>
      </c>
      <c r="E48" s="117" t="str">
        <f>'3 EnergieStadt'!F45</f>
        <v/>
      </c>
      <c r="F48" s="117" t="str">
        <f>IF('4 Kommunales Förderprogramm'!I45&gt;0,"Ja","Nein")</f>
        <v>Nein</v>
      </c>
      <c r="G48" s="2">
        <f>'5 Erneuerbare Wärmeerzeuger'!B45</f>
        <v>60.2</v>
      </c>
      <c r="H48" s="2">
        <f>'5 Erneuerbare Wärmeerzeuger'!C45</f>
        <v>59.9</v>
      </c>
      <c r="I48" s="76">
        <f>'5 Erneuerbare Wärmeerzeuger'!D45</f>
        <v>63.1</v>
      </c>
      <c r="J48" s="77" cm="1">
        <f t="array" ref="J48:K48">'6 THG Wärmeerzeugung'!B45:C45</f>
        <v>0.80843700673584895</v>
      </c>
      <c r="K48" s="77">
        <v>0.83156366982857166</v>
      </c>
      <c r="L48" s="77">
        <f>'6 THG Wärmeerzeugung'!D44</f>
        <v>0.74378068012246079</v>
      </c>
      <c r="M48" s="78">
        <f>'8 PV Ausbaustand'!Q45</f>
        <v>0.52598270440251571</v>
      </c>
      <c r="N48" s="77">
        <f>'8 PV Ausbaustand'!M45</f>
        <v>0.68950471698113203</v>
      </c>
      <c r="O48" s="78">
        <f>'8 PV Ausbaustand'!I45</f>
        <v>0.76419025157232701</v>
      </c>
      <c r="P48" s="76">
        <f>'7 Anteil erneuerbare Fahrzeuge'!B45</f>
        <v>3.28</v>
      </c>
      <c r="Q48" s="113">
        <f>'6 THG Wärmeerzeugung'!H45</f>
        <v>2.860663589127256</v>
      </c>
      <c r="R48" s="113">
        <f>'6 THG Wärmeerzeugung'!J45</f>
        <v>-34.058167594550639</v>
      </c>
      <c r="S48" s="76">
        <f>'9 Rückliefertarif PV &amp; HKN'!D45</f>
        <v>7.98</v>
      </c>
      <c r="T48" s="101">
        <f>'8 PV Ausbaustand'!H45</f>
        <v>972.05</v>
      </c>
      <c r="U48" s="115" t="str">
        <f>'11 Sensibilisierung'!B45</f>
        <v>Nein</v>
      </c>
    </row>
    <row r="49" spans="1:21" x14ac:dyDescent="0.35">
      <c r="A49" s="3" t="s">
        <v>44</v>
      </c>
      <c r="B49" s="116" t="str">
        <f>'1 Leitbild Richtplan Strategie'!B46</f>
        <v>Ja</v>
      </c>
      <c r="C49" s="116" t="str">
        <f>'2 BE Klimapgro. f. Gem.'!B46</f>
        <v>Nein</v>
      </c>
      <c r="D49" s="117" t="str">
        <f>'10 Energiebuchhaltung'!B46</f>
        <v>Nein</v>
      </c>
      <c r="E49" s="117" t="str">
        <f>'3 EnergieStadt'!F46</f>
        <v/>
      </c>
      <c r="F49" s="117" t="str">
        <f>IF('4 Kommunales Förderprogramm'!I46&gt;0,"Ja","Nein")</f>
        <v>Nein</v>
      </c>
      <c r="G49" s="2">
        <f>'5 Erneuerbare Wärmeerzeuger'!B46</f>
        <v>51</v>
      </c>
      <c r="H49" s="2">
        <f>'5 Erneuerbare Wärmeerzeuger'!C46</f>
        <v>49.9</v>
      </c>
      <c r="I49" s="76">
        <f>'5 Erneuerbare Wärmeerzeuger'!D46</f>
        <v>54.1</v>
      </c>
      <c r="J49" s="77" cm="1">
        <f t="array" ref="J49:K49">'6 THG Wärmeerzeugung'!B46:C46</f>
        <v>1.0532323642361112</v>
      </c>
      <c r="K49" s="77">
        <v>0.874219663715888</v>
      </c>
      <c r="L49" s="77">
        <f>'6 THG Wärmeerzeugung'!D45</f>
        <v>0.54834832150296098</v>
      </c>
      <c r="M49" s="78">
        <f>'8 PV Ausbaustand'!Q46</f>
        <v>0.57870370370370372</v>
      </c>
      <c r="N49" s="77">
        <f>'8 PV Ausbaustand'!M46</f>
        <v>0.69444444444444442</v>
      </c>
      <c r="O49" s="78">
        <f>'8 PV Ausbaustand'!I46</f>
        <v>0.97299382716049387</v>
      </c>
      <c r="P49" s="76">
        <f>'7 Anteil erneuerbare Fahrzeuge'!B46</f>
        <v>3.31</v>
      </c>
      <c r="Q49" s="113">
        <f>'6 THG Wärmeerzeugung'!H46</f>
        <v>-16.996505861273789</v>
      </c>
      <c r="R49" s="113">
        <f>'6 THG Wärmeerzeugung'!J46</f>
        <v>-24.003524090811524</v>
      </c>
      <c r="S49" s="76">
        <f>'9 Rückliefertarif PV &amp; HKN'!D46</f>
        <v>18</v>
      </c>
      <c r="T49" s="101">
        <f>'8 PV Ausbaustand'!H46</f>
        <v>2522</v>
      </c>
      <c r="U49" s="115" t="str">
        <f>'11 Sensibilisierung'!B46</f>
        <v>Ja</v>
      </c>
    </row>
    <row r="50" spans="1:21" x14ac:dyDescent="0.35">
      <c r="A50" s="3" t="s">
        <v>45</v>
      </c>
      <c r="B50" s="116" t="str">
        <f>'1 Leitbild Richtplan Strategie'!B47</f>
        <v>Nein</v>
      </c>
      <c r="C50" s="116" t="str">
        <f>'2 BE Klimapgro. f. Gem.'!B47</f>
        <v>Nein</v>
      </c>
      <c r="D50" s="117" t="str">
        <f>'10 Energiebuchhaltung'!B47</f>
        <v>Nein</v>
      </c>
      <c r="E50" s="117" t="str">
        <f>'3 EnergieStadt'!F47</f>
        <v/>
      </c>
      <c r="F50" s="117" t="str">
        <f>IF('4 Kommunales Förderprogramm'!I47&gt;0,"Ja","Nein")</f>
        <v>Nein</v>
      </c>
      <c r="G50" s="2">
        <f>'5 Erneuerbare Wärmeerzeuger'!B47</f>
        <v>28.5</v>
      </c>
      <c r="H50" s="2">
        <f>'5 Erneuerbare Wärmeerzeuger'!C47</f>
        <v>35.299999999999997</v>
      </c>
      <c r="I50" s="76">
        <f>'5 Erneuerbare Wärmeerzeuger'!D47</f>
        <v>44</v>
      </c>
      <c r="J50" s="77" cm="1">
        <f t="array" ref="J50:K50">'6 THG Wärmeerzeugung'!B47:C47</f>
        <v>1.5575994962076132</v>
      </c>
      <c r="K50" s="77">
        <v>1.5266851664842105</v>
      </c>
      <c r="L50" s="77">
        <f>'6 THG Wärmeerzeugung'!D46</f>
        <v>0.6643761361292333</v>
      </c>
      <c r="M50" s="78">
        <f>'8 PV Ausbaustand'!Q47</f>
        <v>0.41637831603229525</v>
      </c>
      <c r="N50" s="77">
        <f>'8 PV Ausbaustand'!M47</f>
        <v>0.41637831603229525</v>
      </c>
      <c r="O50" s="78">
        <f>'8 PV Ausbaustand'!I47</f>
        <v>0.41637831603229525</v>
      </c>
      <c r="P50" s="76">
        <f>'7 Anteil erneuerbare Fahrzeuge'!B47</f>
        <v>3.76</v>
      </c>
      <c r="Q50" s="113">
        <f>'6 THG Wärmeerzeugung'!H47</f>
        <v>-1.9847418928082448</v>
      </c>
      <c r="R50" s="113">
        <f>'6 THG Wärmeerzeugung'!J47</f>
        <v>-28.357822831352067</v>
      </c>
      <c r="S50" s="76">
        <f>'9 Rückliefertarif PV &amp; HKN'!D47</f>
        <v>24.1</v>
      </c>
      <c r="T50" s="101">
        <f>'8 PV Ausbaustand'!H47</f>
        <v>361</v>
      </c>
      <c r="U50" s="115" t="str">
        <f>'11 Sensibilisierung'!B47</f>
        <v>Nein</v>
      </c>
    </row>
    <row r="51" spans="1:21" x14ac:dyDescent="0.35">
      <c r="A51" s="3" t="s">
        <v>46</v>
      </c>
      <c r="B51" s="116" t="str">
        <f>'1 Leitbild Richtplan Strategie'!B48</f>
        <v>Nein</v>
      </c>
      <c r="C51" s="116" t="str">
        <f>'2 BE Klimapgro. f. Gem.'!B48</f>
        <v>Nein</v>
      </c>
      <c r="D51" s="117" t="str">
        <f>'10 Energiebuchhaltung'!B48</f>
        <v>Ja</v>
      </c>
      <c r="E51" s="117" t="str">
        <f>'3 EnergieStadt'!F48</f>
        <v/>
      </c>
      <c r="F51" s="117" t="str">
        <f>IF('4 Kommunales Förderprogramm'!I48&gt;0,"Ja","Nein")</f>
        <v>Nein</v>
      </c>
      <c r="G51" s="2">
        <f>'5 Erneuerbare Wärmeerzeuger'!B48</f>
        <v>19.3</v>
      </c>
      <c r="H51" s="2">
        <f>'5 Erneuerbare Wärmeerzeuger'!C48</f>
        <v>18.7</v>
      </c>
      <c r="I51" s="76">
        <f>'5 Erneuerbare Wärmeerzeuger'!D48</f>
        <v>31.9</v>
      </c>
      <c r="J51" s="77" cm="1">
        <f t="array" ref="J51:K51">'6 THG Wärmeerzeugung'!B48:C48</f>
        <v>1.6498267361972854</v>
      </c>
      <c r="K51" s="77">
        <v>1.5358425753195801</v>
      </c>
      <c r="L51" s="77">
        <f>'6 THG Wärmeerzeugung'!D47</f>
        <v>1.0937504917800855</v>
      </c>
      <c r="M51" s="78">
        <f>'8 PV Ausbaustand'!Q48</f>
        <v>0.16709379805228089</v>
      </c>
      <c r="N51" s="77">
        <f>'8 PV Ausbaustand'!M48</f>
        <v>0.28395694515633008</v>
      </c>
      <c r="O51" s="78">
        <f>'8 PV Ausbaustand'!I48</f>
        <v>0.49154279856483857</v>
      </c>
      <c r="P51" s="76">
        <f>'7 Anteil erneuerbare Fahrzeuge'!B48</f>
        <v>3.05</v>
      </c>
      <c r="Q51" s="113">
        <f>'6 THG Wärmeerzeugung'!H48</f>
        <v>-6.9088564500069509</v>
      </c>
      <c r="R51" s="113">
        <f>'6 THG Wärmeerzeugung'!J48</f>
        <v>-31.040028410862092</v>
      </c>
      <c r="S51" s="76">
        <f>'9 Rückliefertarif PV &amp; HKN'!D48</f>
        <v>17</v>
      </c>
      <c r="T51" s="101">
        <f>'8 PV Ausbaustand'!H48</f>
        <v>959</v>
      </c>
      <c r="U51" s="115" t="str">
        <f>'11 Sensibilisierung'!B48</f>
        <v>Ja</v>
      </c>
    </row>
    <row r="52" spans="1:21" x14ac:dyDescent="0.35">
      <c r="A52" s="3" t="s">
        <v>47</v>
      </c>
      <c r="B52" s="116" t="str">
        <f>'1 Leitbild Richtplan Strategie'!B49</f>
        <v>Nein</v>
      </c>
      <c r="C52" s="116" t="str">
        <f>'2 BE Klimapgro. f. Gem.'!B49</f>
        <v>Nein</v>
      </c>
      <c r="D52" s="117" t="str">
        <f>'10 Energiebuchhaltung'!B49</f>
        <v>Nein</v>
      </c>
      <c r="E52" s="117" t="str">
        <f>'3 EnergieStadt'!F49</f>
        <v/>
      </c>
      <c r="F52" s="117" t="str">
        <f>IF('4 Kommunales Förderprogramm'!I49&gt;0,"Ja","Nein")</f>
        <v>Nein</v>
      </c>
      <c r="G52" s="2">
        <f>'5 Erneuerbare Wärmeerzeuger'!B49</f>
        <v>36.200000000000003</v>
      </c>
      <c r="H52" s="2">
        <f>'5 Erneuerbare Wärmeerzeuger'!C49</f>
        <v>38.299999999999997</v>
      </c>
      <c r="I52" s="76">
        <f>'5 Erneuerbare Wärmeerzeuger'!D49</f>
        <v>40.4</v>
      </c>
      <c r="J52" s="77" cm="1">
        <f t="array" ref="J52:K52">'6 THG Wärmeerzeugung'!B49:C49</f>
        <v>1.783604510829474</v>
      </c>
      <c r="K52" s="77">
        <v>1.4771730435447763</v>
      </c>
      <c r="L52" s="77">
        <f>'6 THG Wärmeerzeugung'!D48</f>
        <v>1.0591166035942665</v>
      </c>
      <c r="M52" s="78">
        <f>'8 PV Ausbaustand'!Q49</f>
        <v>0.60121052591368429</v>
      </c>
      <c r="N52" s="77">
        <f>'8 PV Ausbaustand'!M49</f>
        <v>0.68449473644505265</v>
      </c>
      <c r="O52" s="78">
        <f>'8 PV Ausbaustand'!I49</f>
        <v>0.9347368421052632</v>
      </c>
      <c r="P52" s="76">
        <f>'7 Anteil erneuerbare Fahrzeuge'!B49</f>
        <v>5.3</v>
      </c>
      <c r="Q52" s="113">
        <f>'6 THG Wärmeerzeugung'!H49</f>
        <v>-17.180460434145814</v>
      </c>
      <c r="R52" s="113">
        <f>'6 THG Wärmeerzeugung'!J49</f>
        <v>-18.952817650032102</v>
      </c>
      <c r="S52" s="76">
        <f>'9 Rückliefertarif PV &amp; HKN'!D49</f>
        <v>7.98</v>
      </c>
      <c r="T52" s="101">
        <f>'8 PV Ausbaustand'!H49</f>
        <v>444</v>
      </c>
      <c r="U52" s="115" t="str">
        <f>'11 Sensibilisierung'!B49</f>
        <v>Nein</v>
      </c>
    </row>
    <row r="53" spans="1:21" x14ac:dyDescent="0.35">
      <c r="A53" s="3" t="s">
        <v>48</v>
      </c>
      <c r="B53" s="116" t="str">
        <f>'1 Leitbild Richtplan Strategie'!B50</f>
        <v>Nein</v>
      </c>
      <c r="C53" s="116" t="str">
        <f>'2 BE Klimapgro. f. Gem.'!B50</f>
        <v>Ja</v>
      </c>
      <c r="D53" s="117" t="str">
        <f>'10 Energiebuchhaltung'!B50</f>
        <v>Ja</v>
      </c>
      <c r="E53" s="117" t="str">
        <f>'3 EnergieStadt'!F50</f>
        <v>Energiestadt</v>
      </c>
      <c r="F53" s="117" t="str">
        <f>IF('4 Kommunales Förderprogramm'!I50&gt;0,"Ja","Nein")</f>
        <v>Nein</v>
      </c>
      <c r="G53" s="2">
        <f>'5 Erneuerbare Wärmeerzeuger'!B50</f>
        <v>36</v>
      </c>
      <c r="H53" s="2">
        <f>'5 Erneuerbare Wärmeerzeuger'!C50</f>
        <v>35.4</v>
      </c>
      <c r="I53" s="76">
        <f>'5 Erneuerbare Wärmeerzeuger'!D50</f>
        <v>59</v>
      </c>
      <c r="J53" s="77" cm="1">
        <f t="array" ref="J53:K53">'6 THG Wärmeerzeugung'!B50:C50</f>
        <v>0.78189549620886145</v>
      </c>
      <c r="K53" s="77">
        <v>0.77634898569418453</v>
      </c>
      <c r="L53" s="77">
        <f>'6 THG Wärmeerzeugung'!D49</f>
        <v>1.1972071302263054</v>
      </c>
      <c r="M53" s="78">
        <f>'8 PV Ausbaustand'!Q50</f>
        <v>0.4391112869198312</v>
      </c>
      <c r="N53" s="77">
        <f>'8 PV Ausbaustand'!M50</f>
        <v>0.5188475738396624</v>
      </c>
      <c r="O53" s="78">
        <f>'8 PV Ausbaustand'!I50</f>
        <v>0.59150580168776368</v>
      </c>
      <c r="P53" s="76">
        <f>'7 Anteil erneuerbare Fahrzeuge'!B50</f>
        <v>2.88</v>
      </c>
      <c r="Q53" s="113">
        <f>'6 THG Wärmeerzeugung'!H50</f>
        <v>-0.70936724173115806</v>
      </c>
      <c r="R53" s="113">
        <f>'6 THG Wärmeerzeugung'!J50</f>
        <v>-18.56667196821509</v>
      </c>
      <c r="S53" s="76">
        <f>'9 Rückliefertarif PV &amp; HKN'!D50</f>
        <v>7.98</v>
      </c>
      <c r="T53" s="101">
        <f>'8 PV Ausbaustand'!H50</f>
        <v>2242.9899999999998</v>
      </c>
      <c r="U53" s="115" t="str">
        <f>'11 Sensibilisierung'!B50</f>
        <v>Ja</v>
      </c>
    </row>
    <row r="54" spans="1:21" x14ac:dyDescent="0.35">
      <c r="A54" s="3" t="s">
        <v>49</v>
      </c>
      <c r="B54" s="116" t="str">
        <f>'1 Leitbild Richtplan Strategie'!B51</f>
        <v>Nein</v>
      </c>
      <c r="C54" s="116" t="str">
        <f>'2 BE Klimapgro. f. Gem.'!B51</f>
        <v>Nein</v>
      </c>
      <c r="D54" s="117" t="str">
        <f>'10 Energiebuchhaltung'!B51</f>
        <v>Nein</v>
      </c>
      <c r="E54" s="117" t="str">
        <f>'3 EnergieStadt'!F51</f>
        <v/>
      </c>
      <c r="F54" s="117" t="str">
        <f>IF('4 Kommunales Förderprogramm'!I51&gt;0,"Ja","Nein")</f>
        <v>Nein</v>
      </c>
      <c r="G54" s="2">
        <f>'5 Erneuerbare Wärmeerzeuger'!B51</f>
        <v>27.3</v>
      </c>
      <c r="H54" s="2">
        <f>'5 Erneuerbare Wärmeerzeuger'!C51</f>
        <v>27.3</v>
      </c>
      <c r="I54" s="76">
        <f>'5 Erneuerbare Wärmeerzeuger'!D51</f>
        <v>38.9</v>
      </c>
      <c r="J54" s="77" cm="1">
        <f t="array" ref="J54:K54">'6 THG Wärmeerzeugung'!B51:C51</f>
        <v>2.2149747124335266</v>
      </c>
      <c r="K54" s="77">
        <v>2.1677269334025957</v>
      </c>
      <c r="L54" s="77">
        <f>'6 THG Wärmeerzeugung'!D50</f>
        <v>0.63220681619178021</v>
      </c>
      <c r="M54" s="78">
        <f>'8 PV Ausbaustand'!Q51</f>
        <v>0.32875722680780345</v>
      </c>
      <c r="N54" s="77">
        <f>'8 PV Ausbaustand'!M51</f>
        <v>0.53583815056502893</v>
      </c>
      <c r="O54" s="78">
        <f>'8 PV Ausbaustand'!I51</f>
        <v>0.64736994219653177</v>
      </c>
      <c r="P54" s="76">
        <f>'7 Anteil erneuerbare Fahrzeuge'!B51</f>
        <v>1.73</v>
      </c>
      <c r="Q54" s="113">
        <f>'6 THG Wärmeerzeugung'!H51</f>
        <v>-2.1331069273933707</v>
      </c>
      <c r="R54" s="113">
        <f>'6 THG Wärmeerzeugung'!J51</f>
        <v>-19.098902274256076</v>
      </c>
      <c r="S54" s="76">
        <f>'9 Rückliefertarif PV &amp; HKN'!D51</f>
        <v>7.98</v>
      </c>
      <c r="T54" s="101">
        <f>'8 PV Ausbaustand'!H51</f>
        <v>447.98</v>
      </c>
      <c r="U54" s="115" t="str">
        <f>'11 Sensibilisierung'!B51</f>
        <v>Nein</v>
      </c>
    </row>
    <row r="55" spans="1:21" x14ac:dyDescent="0.35">
      <c r="A55" s="3" t="s">
        <v>50</v>
      </c>
      <c r="B55" s="116" t="str">
        <f>'1 Leitbild Richtplan Strategie'!B52</f>
        <v>Ja</v>
      </c>
      <c r="C55" s="116" t="str">
        <f>'2 BE Klimapgro. f. Gem.'!B52</f>
        <v>Ja</v>
      </c>
      <c r="D55" s="117" t="str">
        <f>'10 Energiebuchhaltung'!B52</f>
        <v>Nein</v>
      </c>
      <c r="E55" s="117" t="str">
        <f>'3 EnergieStadt'!F52</f>
        <v>Mitglied</v>
      </c>
      <c r="F55" s="117" t="str">
        <f>IF('4 Kommunales Förderprogramm'!I52&gt;0,"Ja","Nein")</f>
        <v>Nein</v>
      </c>
      <c r="G55" s="2">
        <f>'5 Erneuerbare Wärmeerzeuger'!B52</f>
        <v>48</v>
      </c>
      <c r="H55" s="2">
        <f>'5 Erneuerbare Wärmeerzeuger'!C52</f>
        <v>47.7</v>
      </c>
      <c r="I55" s="76">
        <f>'5 Erneuerbare Wärmeerzeuger'!D52</f>
        <v>51.6</v>
      </c>
      <c r="J55" s="77" cm="1">
        <f t="array" ref="J55:K55">'6 THG Wärmeerzeugung'!B52:C52</f>
        <v>1.1942188315098916</v>
      </c>
      <c r="K55" s="77">
        <v>0.98260453944962611</v>
      </c>
      <c r="L55" s="77">
        <f>'6 THG Wärmeerzeugung'!D51</f>
        <v>1.7537148848193058</v>
      </c>
      <c r="M55" s="78">
        <f>'8 PV Ausbaustand'!Q52</f>
        <v>0.88257817485641354</v>
      </c>
      <c r="N55" s="77">
        <f>'8 PV Ausbaustand'!M52</f>
        <v>0.91671984684109764</v>
      </c>
      <c r="O55" s="78">
        <f>'8 PV Ausbaustand'!I52</f>
        <v>1.1668793873643906</v>
      </c>
      <c r="P55" s="76">
        <f>'7 Anteil erneuerbare Fahrzeuge'!B52</f>
        <v>3.36</v>
      </c>
      <c r="Q55" s="113">
        <f>'6 THG Wärmeerzeugung'!H52</f>
        <v>-17.719892408053411</v>
      </c>
      <c r="R55" s="113">
        <f>'6 THG Wärmeerzeugung'!J52</f>
        <v>-24.295736505453604</v>
      </c>
      <c r="S55" s="76">
        <f>'9 Rückliefertarif PV &amp; HKN'!D52</f>
        <v>22</v>
      </c>
      <c r="T55" s="101">
        <f>'8 PV Ausbaustand'!H52</f>
        <v>3657</v>
      </c>
      <c r="U55" s="115" t="str">
        <f>'11 Sensibilisierung'!B52</f>
        <v>Nein</v>
      </c>
    </row>
    <row r="56" spans="1:21" x14ac:dyDescent="0.35">
      <c r="A56" s="3" t="s">
        <v>51</v>
      </c>
      <c r="B56" s="116" t="str">
        <f>'1 Leitbild Richtplan Strategie'!B53</f>
        <v>Ja</v>
      </c>
      <c r="C56" s="116" t="str">
        <f>'2 BE Klimapgro. f. Gem.'!B53</f>
        <v>Ja</v>
      </c>
      <c r="D56" s="117" t="str">
        <f>'10 Energiebuchhaltung'!B53</f>
        <v>Ja</v>
      </c>
      <c r="E56" s="117" t="str">
        <f>'3 EnergieStadt'!F53</f>
        <v>Mitglied</v>
      </c>
      <c r="F56" s="117" t="str">
        <f>IF('4 Kommunales Förderprogramm'!I53&gt;0,"Ja","Nein")</f>
        <v>Nein</v>
      </c>
      <c r="G56" s="2">
        <f>'5 Erneuerbare Wärmeerzeuger'!B53</f>
        <v>32.299999999999997</v>
      </c>
      <c r="H56" s="2">
        <f>'5 Erneuerbare Wärmeerzeuger'!C53</f>
        <v>32.299999999999997</v>
      </c>
      <c r="I56" s="76">
        <f>'5 Erneuerbare Wärmeerzeuger'!D53</f>
        <v>44.7</v>
      </c>
      <c r="J56" s="77" cm="1">
        <f t="array" ref="J56:K56">'6 THG Wärmeerzeugung'!B53:C53</f>
        <v>1.8355840353529416</v>
      </c>
      <c r="K56" s="77">
        <v>1.8023184225500792</v>
      </c>
      <c r="L56" s="77">
        <f>'6 THG Wärmeerzeugung'!D52</f>
        <v>0.74387352965431908</v>
      </c>
      <c r="M56" s="78">
        <f>'8 PV Ausbaustand'!Q53</f>
        <v>0.46241830065359479</v>
      </c>
      <c r="N56" s="77">
        <f>'8 PV Ausbaustand'!M53</f>
        <v>0.82843137254901966</v>
      </c>
      <c r="O56" s="78">
        <f>'8 PV Ausbaustand'!I53</f>
        <v>1.1519607843137254</v>
      </c>
      <c r="P56" s="76">
        <f>'7 Anteil erneuerbare Fahrzeuge'!B53</f>
        <v>3.61</v>
      </c>
      <c r="Q56" s="113">
        <f>'6 THG Wärmeerzeugung'!H53</f>
        <v>-1.8122631359923531</v>
      </c>
      <c r="R56" s="113">
        <f>'6 THG Wärmeerzeugung'!J53</f>
        <v>-21.28996764862876</v>
      </c>
      <c r="S56" s="76">
        <f>'9 Rückliefertarif PV &amp; HKN'!D53</f>
        <v>16</v>
      </c>
      <c r="T56" s="101">
        <f>'8 PV Ausbaustand'!H53</f>
        <v>705</v>
      </c>
      <c r="U56" s="115" t="str">
        <f>'11 Sensibilisierung'!B53</f>
        <v>Nein</v>
      </c>
    </row>
    <row r="57" spans="1:21" x14ac:dyDescent="0.35">
      <c r="A57" s="3" t="s">
        <v>52</v>
      </c>
      <c r="B57" s="116" t="str">
        <f>'1 Leitbild Richtplan Strategie'!B54</f>
        <v>Ja</v>
      </c>
      <c r="C57" s="116" t="str">
        <f>'2 BE Klimapgro. f. Gem.'!B54</f>
        <v>Nein</v>
      </c>
      <c r="D57" s="117" t="str">
        <f>'10 Energiebuchhaltung'!B54</f>
        <v>Ja</v>
      </c>
      <c r="E57" s="117" t="str">
        <f>'3 EnergieStadt'!F54</f>
        <v/>
      </c>
      <c r="F57" s="117" t="str">
        <f>IF('4 Kommunales Förderprogramm'!I54&gt;0,"Ja","Nein")</f>
        <v>Nein</v>
      </c>
      <c r="G57" s="2">
        <f>'5 Erneuerbare Wärmeerzeuger'!B54</f>
        <v>22.3</v>
      </c>
      <c r="H57" s="2">
        <f>'5 Erneuerbare Wärmeerzeuger'!C54</f>
        <v>22.8</v>
      </c>
      <c r="I57" s="76">
        <f>'5 Erneuerbare Wärmeerzeuger'!D54</f>
        <v>33.700000000000003</v>
      </c>
      <c r="J57" s="77" cm="1">
        <f t="array" ref="J57:K57">'6 THG Wärmeerzeugung'!B54:C54</f>
        <v>1.2991068269968664</v>
      </c>
      <c r="K57" s="77">
        <v>1.2758917842744941</v>
      </c>
      <c r="L57" s="77">
        <f>'6 THG Wärmeerzeugung'!D53</f>
        <v>1.418605413463891</v>
      </c>
      <c r="M57" s="78">
        <f>'8 PV Ausbaustand'!Q54</f>
        <v>0.54727313166132852</v>
      </c>
      <c r="N57" s="77">
        <f>'8 PV Ausbaustand'!M54</f>
        <v>0.72995403309750895</v>
      </c>
      <c r="O57" s="78">
        <f>'8 PV Ausbaustand'!I54</f>
        <v>0.88920818505338073</v>
      </c>
      <c r="P57" s="76">
        <f>'7 Anteil erneuerbare Fahrzeuge'!B54</f>
        <v>2.5099999999999998</v>
      </c>
      <c r="Q57" s="113">
        <f>'6 THG Wärmeerzeugung'!H54</f>
        <v>-1.7870002866537504</v>
      </c>
      <c r="R57" s="113">
        <f>'6 THG Wärmeerzeugung'!J54</f>
        <v>-22.457332550830955</v>
      </c>
      <c r="S57" s="76">
        <f>'9 Rückliefertarif PV &amp; HKN'!D54</f>
        <v>7.98</v>
      </c>
      <c r="T57" s="101">
        <f>'8 PV Ausbaustand'!H54</f>
        <v>2998.41</v>
      </c>
      <c r="U57" s="115" t="str">
        <f>'11 Sensibilisierung'!B54</f>
        <v>Ja</v>
      </c>
    </row>
    <row r="58" spans="1:21" x14ac:dyDescent="0.35">
      <c r="A58" s="3" t="s">
        <v>53</v>
      </c>
      <c r="B58" s="116" t="str">
        <f>'1 Leitbild Richtplan Strategie'!B55</f>
        <v>Nein</v>
      </c>
      <c r="C58" s="116" t="str">
        <f>'2 BE Klimapgro. f. Gem.'!B55</f>
        <v>Nein</v>
      </c>
      <c r="D58" s="117" t="str">
        <f>'10 Energiebuchhaltung'!B55</f>
        <v>Nein</v>
      </c>
      <c r="E58" s="117" t="str">
        <f>'3 EnergieStadt'!F55</f>
        <v/>
      </c>
      <c r="F58" s="117" t="str">
        <f>IF('4 Kommunales Förderprogramm'!I55&gt;0,"Ja","Nein")</f>
        <v>Nein</v>
      </c>
      <c r="G58" s="2">
        <f>'5 Erneuerbare Wärmeerzeuger'!B55</f>
        <v>23</v>
      </c>
      <c r="H58" s="2">
        <f>'5 Erneuerbare Wärmeerzeuger'!C55</f>
        <v>22.6</v>
      </c>
      <c r="I58" s="76">
        <f>'5 Erneuerbare Wärmeerzeuger'!D55</f>
        <v>34.700000000000003</v>
      </c>
      <c r="J58" s="77" cm="1">
        <f t="array" ref="J58:K58">'6 THG Wärmeerzeugung'!B55:C55</f>
        <v>1.3738409751165137</v>
      </c>
      <c r="K58" s="77">
        <v>1.1553655923126751</v>
      </c>
      <c r="L58" s="77">
        <f>'6 THG Wärmeerzeugung'!D54</f>
        <v>0.98936052329124025</v>
      </c>
      <c r="M58" s="78">
        <f>'8 PV Ausbaustand'!Q55</f>
        <v>0.38642816503774124</v>
      </c>
      <c r="N58" s="77">
        <f>'8 PV Ausbaustand'!M55</f>
        <v>0.57106004331922799</v>
      </c>
      <c r="O58" s="78">
        <f>'8 PV Ausbaustand'!I55</f>
        <v>0.75568977841315232</v>
      </c>
      <c r="P58" s="76">
        <f>'7 Anteil erneuerbare Fahrzeuge'!B55</f>
        <v>4.29</v>
      </c>
      <c r="Q58" s="113">
        <f>'6 THG Wärmeerzeugung'!H55</f>
        <v>-15.902523418717365</v>
      </c>
      <c r="R58" s="113">
        <f>'6 THG Wärmeerzeugung'!J55</f>
        <v>-21.391259434842055</v>
      </c>
      <c r="S58" s="76">
        <f>'9 Rückliefertarif PV &amp; HKN'!D55</f>
        <v>7.98</v>
      </c>
      <c r="T58" s="101">
        <f>'8 PV Ausbaustand'!H55</f>
        <v>1057.21</v>
      </c>
      <c r="U58" s="115" t="str">
        <f>'11 Sensibilisierung'!B55</f>
        <v>Nein</v>
      </c>
    </row>
    <row r="59" spans="1:21" x14ac:dyDescent="0.35">
      <c r="A59" s="3" t="s">
        <v>54</v>
      </c>
      <c r="B59" s="116" t="str">
        <f>'1 Leitbild Richtplan Strategie'!B56</f>
        <v>Ja</v>
      </c>
      <c r="C59" s="116" t="str">
        <f>'2 BE Klimapgro. f. Gem.'!B56</f>
        <v>Nein</v>
      </c>
      <c r="D59" s="117" t="str">
        <f>'10 Energiebuchhaltung'!B56</f>
        <v>Nein</v>
      </c>
      <c r="E59" s="117" t="str">
        <f>'3 EnergieStadt'!F56</f>
        <v/>
      </c>
      <c r="F59" s="117" t="str">
        <f>IF('4 Kommunales Förderprogramm'!I56&gt;0,"Ja","Nein")</f>
        <v>Nein</v>
      </c>
      <c r="G59" s="2">
        <f>'5 Erneuerbare Wärmeerzeuger'!B56</f>
        <v>28.6</v>
      </c>
      <c r="H59" s="2">
        <f>'5 Erneuerbare Wärmeerzeuger'!C56</f>
        <v>29</v>
      </c>
      <c r="I59" s="76">
        <f>'5 Erneuerbare Wärmeerzeuger'!D56</f>
        <v>41.1</v>
      </c>
      <c r="J59" s="77" cm="1">
        <f t="array" ref="J59:K59">'6 THG Wärmeerzeugung'!B56:C56</f>
        <v>1.3544177437563116</v>
      </c>
      <c r="K59" s="77">
        <v>1.261694027992188</v>
      </c>
      <c r="L59" s="77">
        <f>'6 THG Wärmeerzeugung'!D55</f>
        <v>0.90821834104017107</v>
      </c>
      <c r="M59" s="78">
        <f>'8 PV Ausbaustand'!Q56</f>
        <v>0.39428643583843825</v>
      </c>
      <c r="N59" s="77">
        <f>'8 PV Ausbaustand'!M56</f>
        <v>0.50742679273544256</v>
      </c>
      <c r="O59" s="78">
        <f>'8 PV Ausbaustand'!I56</f>
        <v>0.63109054190508251</v>
      </c>
      <c r="P59" s="76">
        <f>'7 Anteil erneuerbare Fahrzeuge'!B56</f>
        <v>3.7</v>
      </c>
      <c r="Q59" s="113">
        <f>'6 THG Wärmeerzeugung'!H56</f>
        <v>-6.8460204535541322</v>
      </c>
      <c r="R59" s="113">
        <f>'6 THG Wärmeerzeugung'!J56</f>
        <v>-29.55159238225194</v>
      </c>
      <c r="S59" s="76">
        <f>'9 Rückliefertarif PV &amp; HKN'!D56</f>
        <v>7.98</v>
      </c>
      <c r="T59" s="101">
        <f>'8 PV Ausbaustand'!H56</f>
        <v>1874.97</v>
      </c>
      <c r="U59" s="115" t="str">
        <f>'11 Sensibilisierung'!B56</f>
        <v>Ja</v>
      </c>
    </row>
    <row r="60" spans="1:21" x14ac:dyDescent="0.35">
      <c r="A60" s="3" t="s">
        <v>55</v>
      </c>
      <c r="B60" s="116" t="str">
        <f>'1 Leitbild Richtplan Strategie'!B57</f>
        <v>Ja</v>
      </c>
      <c r="C60" s="116" t="str">
        <f>'2 BE Klimapgro. f. Gem.'!B57</f>
        <v>Nein</v>
      </c>
      <c r="D60" s="117" t="str">
        <f>'10 Energiebuchhaltung'!B57</f>
        <v>Ja</v>
      </c>
      <c r="E60" s="117" t="str">
        <f>'3 EnergieStadt'!F57</f>
        <v/>
      </c>
      <c r="F60" s="117" t="str">
        <f>IF('4 Kommunales Förderprogramm'!I57&gt;0,"Ja","Nein")</f>
        <v>Ja</v>
      </c>
      <c r="G60" s="2">
        <f>'5 Erneuerbare Wärmeerzeuger'!B57</f>
        <v>36.799999999999997</v>
      </c>
      <c r="H60" s="2">
        <f>'5 Erneuerbare Wärmeerzeuger'!C57</f>
        <v>36.799999999999997</v>
      </c>
      <c r="I60" s="76">
        <f>'5 Erneuerbare Wärmeerzeuger'!D57</f>
        <v>39.700000000000003</v>
      </c>
      <c r="J60" s="77" cm="1">
        <f t="array" ref="J60:K60">'6 THG Wärmeerzeugung'!B57:C57</f>
        <v>1.4128141569230774</v>
      </c>
      <c r="K60" s="77">
        <v>1.1936751724733179</v>
      </c>
      <c r="L60" s="77">
        <f>'6 THG Wärmeerzeugung'!D56</f>
        <v>0.88884335172872087</v>
      </c>
      <c r="M60" s="78">
        <f>'8 PV Ausbaustand'!Q57</f>
        <v>0.60026806496270402</v>
      </c>
      <c r="N60" s="77">
        <f>'8 PV Ausbaustand'!M57</f>
        <v>0.65854312323776221</v>
      </c>
      <c r="O60" s="78">
        <f>'8 PV Ausbaustand'!I57</f>
        <v>0.8217249417249417</v>
      </c>
      <c r="P60" s="76">
        <f>'7 Anteil erneuerbare Fahrzeuge'!B57</f>
        <v>2.92</v>
      </c>
      <c r="Q60" s="113">
        <f>'6 THG Wärmeerzeugung'!H57</f>
        <v>-15.510814594823657</v>
      </c>
      <c r="R60" s="113">
        <f>'6 THG Wärmeerzeugung'!J57</f>
        <v>-15.818861940287903</v>
      </c>
      <c r="S60" s="76">
        <f>'9 Rückliefertarif PV &amp; HKN'!D57</f>
        <v>7.98</v>
      </c>
      <c r="T60" s="101">
        <f>'8 PV Ausbaustand'!H57</f>
        <v>352.52</v>
      </c>
      <c r="U60" s="115" t="str">
        <f>'11 Sensibilisierung'!B57</f>
        <v>Ja</v>
      </c>
    </row>
    <row r="61" spans="1:21" x14ac:dyDescent="0.35">
      <c r="A61" s="3" t="s">
        <v>56</v>
      </c>
      <c r="B61" s="116" t="str">
        <f>'1 Leitbild Richtplan Strategie'!B58</f>
        <v>Nein</v>
      </c>
      <c r="C61" s="116" t="str">
        <f>'2 BE Klimapgro. f. Gem.'!B58</f>
        <v>Nein</v>
      </c>
      <c r="D61" s="117" t="str">
        <f>'10 Energiebuchhaltung'!B58</f>
        <v>Ja</v>
      </c>
      <c r="E61" s="117" t="str">
        <f>'3 EnergieStadt'!F58</f>
        <v/>
      </c>
      <c r="F61" s="117" t="str">
        <f>IF('4 Kommunales Förderprogramm'!I58&gt;0,"Ja","Nein")</f>
        <v>Ja</v>
      </c>
      <c r="G61" s="2">
        <f>'5 Erneuerbare Wärmeerzeuger'!B58</f>
        <v>34.799999999999997</v>
      </c>
      <c r="H61" s="2">
        <f>'5 Erneuerbare Wärmeerzeuger'!C58</f>
        <v>34.299999999999997</v>
      </c>
      <c r="I61" s="76">
        <f>'5 Erneuerbare Wärmeerzeuger'!D58</f>
        <v>45.6</v>
      </c>
      <c r="J61" s="77" cm="1">
        <f t="array" ref="J61:K61">'6 THG Wärmeerzeugung'!B58:C58</f>
        <v>2.3733751918978716</v>
      </c>
      <c r="K61" s="77">
        <v>2.416238780879493</v>
      </c>
      <c r="L61" s="77">
        <f>'6 THG Wärmeerzeugung'!D57</f>
        <v>1.0048493449242701</v>
      </c>
      <c r="M61" s="78">
        <f>'8 PV Ausbaustand'!Q58</f>
        <v>1.0997021249063827</v>
      </c>
      <c r="N61" s="77">
        <f>'8 PV Ausbaustand'!M58</f>
        <v>1.2454468057574466</v>
      </c>
      <c r="O61" s="78">
        <f>'8 PV Ausbaustand'!I58</f>
        <v>1.2794893617021277</v>
      </c>
      <c r="P61" s="76">
        <f>'7 Anteil erneuerbare Fahrzeuge'!B58</f>
        <v>4.72</v>
      </c>
      <c r="Q61" s="113">
        <f>'6 THG Wärmeerzeugung'!H58</f>
        <v>1.8060182447321012</v>
      </c>
      <c r="R61" s="113">
        <f>'6 THG Wärmeerzeugung'!J58</f>
        <v>-23.518666666955212</v>
      </c>
      <c r="S61" s="76">
        <f>'9 Rückliefertarif PV &amp; HKN'!D58</f>
        <v>7.98</v>
      </c>
      <c r="T61" s="101">
        <f>'8 PV Ausbaustand'!H58</f>
        <v>601.36</v>
      </c>
      <c r="U61" s="115" t="str">
        <f>'11 Sensibilisierung'!B58</f>
        <v>Nein</v>
      </c>
    </row>
    <row r="62" spans="1:21" x14ac:dyDescent="0.35">
      <c r="A62" s="3" t="s">
        <v>57</v>
      </c>
      <c r="B62" s="116" t="str">
        <f>'1 Leitbild Richtplan Strategie'!B59</f>
        <v>Ja</v>
      </c>
      <c r="C62" s="116" t="str">
        <f>'2 BE Klimapgro. f. Gem.'!B59</f>
        <v>Nein</v>
      </c>
      <c r="D62" s="117" t="str">
        <f>'10 Energiebuchhaltung'!B59</f>
        <v>Ja</v>
      </c>
      <c r="E62" s="117" t="str">
        <f>'3 EnergieStadt'!F59</f>
        <v/>
      </c>
      <c r="F62" s="117" t="str">
        <f>IF('4 Kommunales Förderprogramm'!I59&gt;0,"Ja","Nein")</f>
        <v>Ja</v>
      </c>
      <c r="G62" s="2">
        <f>'5 Erneuerbare Wärmeerzeuger'!B59</f>
        <v>24.1</v>
      </c>
      <c r="H62" s="2">
        <f>'5 Erneuerbare Wärmeerzeuger'!C59</f>
        <v>23.8</v>
      </c>
      <c r="I62" s="76">
        <f>'5 Erneuerbare Wärmeerzeuger'!D59</f>
        <v>30</v>
      </c>
      <c r="J62" s="77" cm="1">
        <f t="array" ref="J62:K62">'6 THG Wärmeerzeugung'!B59:C59</f>
        <v>1.3894214771989759</v>
      </c>
      <c r="K62" s="77">
        <v>1.3900802002883477</v>
      </c>
      <c r="L62" s="77">
        <f>'6 THG Wärmeerzeugung'!D58</f>
        <v>1.8479716361267426</v>
      </c>
      <c r="M62" s="78">
        <f>'8 PV Ausbaustand'!Q59</f>
        <v>0.36806148590947907</v>
      </c>
      <c r="N62" s="77">
        <f>'8 PV Ausbaustand'!M59</f>
        <v>0.63519214346712205</v>
      </c>
      <c r="O62" s="78">
        <f>'8 PV Ausbaustand'!I59</f>
        <v>0.66875320239111868</v>
      </c>
      <c r="P62" s="76">
        <f>'7 Anteil erneuerbare Fahrzeuge'!B59</f>
        <v>2.79</v>
      </c>
      <c r="Q62" s="113">
        <f>'6 THG Wärmeerzeugung'!H59</f>
        <v>4.7409882471342257E-2</v>
      </c>
      <c r="R62" s="113">
        <f>'6 THG Wärmeerzeugung'!J59</f>
        <v>-8.4435775927856298</v>
      </c>
      <c r="S62" s="76">
        <f>'9 Rückliefertarif PV &amp; HKN'!D59</f>
        <v>7.98</v>
      </c>
      <c r="T62" s="101">
        <f>'8 PV Ausbaustand'!H59</f>
        <v>783.11</v>
      </c>
      <c r="U62" s="115" t="str">
        <f>'11 Sensibilisierung'!B59</f>
        <v>Ja</v>
      </c>
    </row>
    <row r="63" spans="1:21" x14ac:dyDescent="0.35">
      <c r="A63" s="3" t="s">
        <v>58</v>
      </c>
      <c r="B63" s="116" t="str">
        <f>'1 Leitbild Richtplan Strategie'!B60</f>
        <v>Nein</v>
      </c>
      <c r="C63" s="116" t="str">
        <f>'2 BE Klimapgro. f. Gem.'!B60</f>
        <v>Nein</v>
      </c>
      <c r="D63" s="117" t="str">
        <f>'10 Energiebuchhaltung'!B60</f>
        <v>Nein</v>
      </c>
      <c r="E63" s="117" t="str">
        <f>'3 EnergieStadt'!F60</f>
        <v/>
      </c>
      <c r="F63" s="117" t="str">
        <f>IF('4 Kommunales Förderprogramm'!I60&gt;0,"Ja","Nein")</f>
        <v>Nein</v>
      </c>
      <c r="G63" s="2">
        <f>'5 Erneuerbare Wärmeerzeuger'!B60</f>
        <v>47.1</v>
      </c>
      <c r="H63" s="2">
        <f>'5 Erneuerbare Wärmeerzeuger'!C60</f>
        <v>46.9</v>
      </c>
      <c r="I63" s="76">
        <f>'5 Erneuerbare Wärmeerzeuger'!D60</f>
        <v>53.6</v>
      </c>
      <c r="J63" s="77" cm="1">
        <f t="array" ref="J63:K63">'6 THG Wärmeerzeugung'!B60:C60</f>
        <v>0.82302702170842879</v>
      </c>
      <c r="K63" s="77">
        <v>0.79698581436486493</v>
      </c>
      <c r="L63" s="77">
        <f>'6 THG Wärmeerzeugung'!D59</f>
        <v>1.2727076999750511</v>
      </c>
      <c r="M63" s="78">
        <f>'8 PV Ausbaustand'!Q60</f>
        <v>0.5088257395820045</v>
      </c>
      <c r="N63" s="77">
        <f>'8 PV Ausbaustand'!M60</f>
        <v>0.71064806296332583</v>
      </c>
      <c r="O63" s="78">
        <f>'8 PV Ausbaustand'!I60</f>
        <v>0.81361047835990896</v>
      </c>
      <c r="P63" s="76">
        <f>'7 Anteil erneuerbare Fahrzeuge'!B60</f>
        <v>3.32</v>
      </c>
      <c r="Q63" s="113">
        <f>'6 THG Wärmeerzeugung'!H60</f>
        <v>-3.1640768354734945</v>
      </c>
      <c r="R63" s="113">
        <f>'6 THG Wärmeerzeugung'!J60</f>
        <v>-25.188991244053398</v>
      </c>
      <c r="S63" s="76">
        <f>'9 Rückliefertarif PV &amp; HKN'!D60</f>
        <v>7.98</v>
      </c>
      <c r="T63" s="101">
        <f>'8 PV Ausbaustand'!H60</f>
        <v>714.35</v>
      </c>
      <c r="U63" s="115" t="str">
        <f>'11 Sensibilisierung'!B60</f>
        <v>Nein</v>
      </c>
    </row>
    <row r="64" spans="1:21" x14ac:dyDescent="0.35">
      <c r="A64" s="3" t="s">
        <v>59</v>
      </c>
      <c r="B64" s="116" t="str">
        <f>'1 Leitbild Richtplan Strategie'!B61</f>
        <v>Nein</v>
      </c>
      <c r="C64" s="116" t="str">
        <f>'2 BE Klimapgro. f. Gem.'!B61</f>
        <v>Nein</v>
      </c>
      <c r="D64" s="117" t="str">
        <f>'10 Energiebuchhaltung'!B61</f>
        <v>Ja</v>
      </c>
      <c r="E64" s="117" t="str">
        <f>'3 EnergieStadt'!F61</f>
        <v/>
      </c>
      <c r="F64" s="117" t="str">
        <f>IF('4 Kommunales Förderprogramm'!I61&gt;0,"Ja","Nein")</f>
        <v>Nein</v>
      </c>
      <c r="G64" s="2">
        <f>'5 Erneuerbare Wärmeerzeuger'!B61</f>
        <v>42.8</v>
      </c>
      <c r="H64" s="2">
        <f>'5 Erneuerbare Wärmeerzeuger'!C61</f>
        <v>42.8</v>
      </c>
      <c r="I64" s="76">
        <f>'5 Erneuerbare Wärmeerzeuger'!D61</f>
        <v>48.9</v>
      </c>
      <c r="J64" s="77" cm="1">
        <f t="array" ref="J64:K64">'6 THG Wärmeerzeugung'!B61:C61</f>
        <v>1.0775398812011552</v>
      </c>
      <c r="K64" s="77">
        <v>1.0296797961176469</v>
      </c>
      <c r="L64" s="77">
        <f>'6 THG Wärmeerzeugung'!D60</f>
        <v>0.59623312736815148</v>
      </c>
      <c r="M64" s="78">
        <f>'8 PV Ausbaustand'!Q61</f>
        <v>1.2083734359951877</v>
      </c>
      <c r="N64" s="77">
        <f>'8 PV Ausbaustand'!M61</f>
        <v>1.6005389793666989</v>
      </c>
      <c r="O64" s="78">
        <f>'8 PV Ausbaustand'!I61</f>
        <v>1.7311838306063523</v>
      </c>
      <c r="P64" s="76">
        <f>'7 Anteil erneuerbare Fahrzeuge'!B61</f>
        <v>3.63</v>
      </c>
      <c r="Q64" s="113">
        <f>'6 THG Wärmeerzeugung'!H61</f>
        <v>-4.4416068415173271</v>
      </c>
      <c r="R64" s="113">
        <f>'6 THG Wärmeerzeugung'!J61</f>
        <v>-28.07981536817239</v>
      </c>
      <c r="S64" s="76">
        <f>'9 Rückliefertarif PV &amp; HKN'!D61</f>
        <v>7.98</v>
      </c>
      <c r="T64" s="101">
        <f>'8 PV Ausbaustand'!H61</f>
        <v>1798.7</v>
      </c>
      <c r="U64" s="115" t="str">
        <f>'11 Sensibilisierung'!B61</f>
        <v>Ja</v>
      </c>
    </row>
    <row r="65" spans="1:21" x14ac:dyDescent="0.35">
      <c r="A65" s="3" t="s">
        <v>60</v>
      </c>
      <c r="B65" s="116" t="str">
        <f>'1 Leitbild Richtplan Strategie'!B62</f>
        <v>Nein</v>
      </c>
      <c r="C65" s="116" t="str">
        <f>'2 BE Klimapgro. f. Gem.'!B62</f>
        <v>Nein</v>
      </c>
      <c r="D65" s="117" t="str">
        <f>'10 Energiebuchhaltung'!B62</f>
        <v>Nein</v>
      </c>
      <c r="E65" s="117" t="str">
        <f>'3 EnergieStadt'!F62</f>
        <v/>
      </c>
      <c r="F65" s="117" t="str">
        <f>IF('4 Kommunales Förderprogramm'!I62&gt;0,"Ja","Nein")</f>
        <v>Nein</v>
      </c>
      <c r="G65" s="2">
        <f>'5 Erneuerbare Wärmeerzeuger'!B62</f>
        <v>53.3</v>
      </c>
      <c r="H65" s="2">
        <f>'5 Erneuerbare Wärmeerzeuger'!C62</f>
        <v>52</v>
      </c>
      <c r="I65" s="76">
        <f>'5 Erneuerbare Wärmeerzeuger'!D62</f>
        <v>57.1</v>
      </c>
      <c r="J65" s="77" cm="1">
        <f t="array" ref="J65:K65">'6 THG Wärmeerzeugung'!B62:C62</f>
        <v>1.2753675924000001</v>
      </c>
      <c r="K65" s="77">
        <v>1.2159576619336496</v>
      </c>
      <c r="L65" s="77">
        <f>'6 THG Wärmeerzeugung'!D61</f>
        <v>0.74054761048443785</v>
      </c>
      <c r="M65" s="78">
        <f>'8 PV Ausbaustand'!Q62</f>
        <v>0.7317460317460317</v>
      </c>
      <c r="N65" s="77">
        <f>'8 PV Ausbaustand'!M62</f>
        <v>0.85873015873015868</v>
      </c>
      <c r="O65" s="78">
        <f>'8 PV Ausbaustand'!I62</f>
        <v>0.85873015873015868</v>
      </c>
      <c r="P65" s="76">
        <f>'7 Anteil erneuerbare Fahrzeuge'!B62</f>
        <v>5.16</v>
      </c>
      <c r="Q65" s="113">
        <f>'6 THG Wärmeerzeugung'!H62</f>
        <v>-4.6582593771692302</v>
      </c>
      <c r="R65" s="113">
        <f>'6 THG Wärmeerzeugung'!J62</f>
        <v>-19.175731784166572</v>
      </c>
      <c r="S65" s="76">
        <f>'9 Rückliefertarif PV &amp; HKN'!D62</f>
        <v>22.3</v>
      </c>
      <c r="T65" s="101">
        <f>'8 PV Ausbaustand'!H62</f>
        <v>541</v>
      </c>
      <c r="U65" s="115" t="str">
        <f>'11 Sensibilisierung'!B62</f>
        <v>Nein</v>
      </c>
    </row>
    <row r="66" spans="1:21" x14ac:dyDescent="0.35">
      <c r="A66" s="3" t="s">
        <v>61</v>
      </c>
      <c r="B66" s="116" t="str">
        <f>'1 Leitbild Richtplan Strategie'!B63</f>
        <v>Nein</v>
      </c>
      <c r="C66" s="116" t="str">
        <f>'2 BE Klimapgro. f. Gem.'!B63</f>
        <v>Ja</v>
      </c>
      <c r="D66" s="117" t="str">
        <f>'10 Energiebuchhaltung'!B63</f>
        <v>Ja</v>
      </c>
      <c r="E66" s="117" t="str">
        <f>'3 EnergieStadt'!F63</f>
        <v>Energiestadt</v>
      </c>
      <c r="F66" s="117" t="str">
        <f>IF('4 Kommunales Förderprogramm'!I63&gt;0,"Ja","Nein")</f>
        <v>Ja</v>
      </c>
      <c r="G66" s="2">
        <f>'5 Erneuerbare Wärmeerzeuger'!B63</f>
        <v>35.9</v>
      </c>
      <c r="H66" s="2">
        <f>'5 Erneuerbare Wärmeerzeuger'!C63</f>
        <v>36.799999999999997</v>
      </c>
      <c r="I66" s="76">
        <f>'5 Erneuerbare Wärmeerzeuger'!D63</f>
        <v>49.7</v>
      </c>
      <c r="J66" s="77" cm="1">
        <f t="array" ref="J66:K66">'6 THG Wärmeerzeugung'!B63:C63</f>
        <v>1.3241329977417791</v>
      </c>
      <c r="K66" s="77">
        <v>0.94112488568241204</v>
      </c>
      <c r="L66" s="77">
        <f>'6 THG Wärmeerzeugung'!D62</f>
        <v>0.98278888207223003</v>
      </c>
      <c r="M66" s="78">
        <f>'8 PV Ausbaustand'!Q63</f>
        <v>0.19653910145673878</v>
      </c>
      <c r="N66" s="77">
        <f>'8 PV Ausbaustand'!M63</f>
        <v>0.28439267874875207</v>
      </c>
      <c r="O66" s="78">
        <f>'8 PV Ausbaustand'!I63</f>
        <v>0.44649750415973383</v>
      </c>
      <c r="P66" s="76">
        <f>'7 Anteil erneuerbare Fahrzeuge'!B63</f>
        <v>4.21</v>
      </c>
      <c r="Q66" s="113">
        <f>'6 THG Wärmeerzeugung'!H63</f>
        <v>-28.925199561717889</v>
      </c>
      <c r="R66" s="113">
        <f>'6 THG Wärmeerzeugung'!J63</f>
        <v>-39.05075878358759</v>
      </c>
      <c r="S66" s="76">
        <f>'9 Rückliefertarif PV &amp; HKN'!D63</f>
        <v>7.98</v>
      </c>
      <c r="T66" s="101">
        <f>'8 PV Ausbaustand'!H63</f>
        <v>1073.3800000000001</v>
      </c>
      <c r="U66" s="115" t="str">
        <f>'11 Sensibilisierung'!B63</f>
        <v>Ja</v>
      </c>
    </row>
    <row r="67" spans="1:21" x14ac:dyDescent="0.35">
      <c r="I67" s="76"/>
      <c r="J67" s="77"/>
      <c r="K67" s="77"/>
      <c r="L67" s="77"/>
      <c r="M67" s="78"/>
      <c r="N67" s="77"/>
      <c r="O67" s="78"/>
      <c r="P67" s="76"/>
      <c r="Q67" s="101"/>
      <c r="R67" s="101"/>
      <c r="S67" s="79"/>
    </row>
    <row r="68" spans="1:21" s="85" customFormat="1" x14ac:dyDescent="0.35">
      <c r="A68" s="16" t="s">
        <v>194</v>
      </c>
      <c r="B68" s="80"/>
      <c r="C68" s="80"/>
      <c r="D68" s="81"/>
      <c r="E68" s="81"/>
      <c r="F68" s="81"/>
      <c r="G68" s="81">
        <f>'5 Erneuerbare Wärmeerzeuger'!B65</f>
        <v>26</v>
      </c>
      <c r="H68" s="81">
        <f>'5 Erneuerbare Wärmeerzeuger'!C65</f>
        <v>26.2</v>
      </c>
      <c r="I68" s="82">
        <f>'5 Erneuerbare Wärmeerzeuger'!D65</f>
        <v>33.9</v>
      </c>
      <c r="J68" s="83" cm="1">
        <f t="array" ref="J68:K68">'6 THG Wärmeerzeugung'!B65:C65</f>
        <v>1.34</v>
      </c>
      <c r="K68" s="83">
        <v>1.27</v>
      </c>
      <c r="L68" s="83"/>
      <c r="M68" s="84">
        <f>'8 PV Ausbaustand'!Q65</f>
        <v>0.34708411222786079</v>
      </c>
      <c r="N68" s="83">
        <f>'8 PV Ausbaustand'!M65</f>
        <v>0.45114621135580463</v>
      </c>
      <c r="O68" s="84">
        <f>'8 PV Ausbaustand'!I65</f>
        <v>0.62811148627272795</v>
      </c>
      <c r="P68" s="82">
        <f>'8 PV Ausbaustand'!K65</f>
        <v>12.374445625257065</v>
      </c>
      <c r="Q68" s="102">
        <f>'6 THG Wärmeerzeugung'!H65</f>
        <v>-5.22388059701494</v>
      </c>
      <c r="R68" s="102"/>
      <c r="S68" s="81"/>
    </row>
  </sheetData>
  <mergeCells count="1">
    <mergeCell ref="A2:D2"/>
  </mergeCells>
  <phoneticPr fontId="17" type="noConversion"/>
  <pageMargins left="0.70866141732283472" right="0.70866141732283472" top="0.78740157480314965" bottom="0.78740157480314965" header="0.31496062992125984" footer="0.31496062992125984"/>
  <pageSetup paperSize="8" scale="4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7DADC-09D3-4ECD-B1C1-9A12D0923DD6}">
  <dimension ref="A1:G80"/>
  <sheetViews>
    <sheetView workbookViewId="0">
      <selection activeCell="I66" sqref="I66"/>
    </sheetView>
  </sheetViews>
  <sheetFormatPr baseColWidth="10" defaultRowHeight="16.2" x14ac:dyDescent="0.35"/>
  <cols>
    <col min="1" max="1" width="34.5546875" style="7" customWidth="1"/>
    <col min="2" max="2" width="48.88671875" style="7" customWidth="1"/>
    <col min="3" max="3" width="24.44140625" style="7" customWidth="1"/>
    <col min="4" max="4" width="45.109375" style="7" bestFit="1" customWidth="1"/>
    <col min="5" max="5" width="22.33203125" style="7" bestFit="1" customWidth="1"/>
    <col min="6" max="6" width="13.5546875" style="7" customWidth="1"/>
    <col min="7" max="7" width="13.5546875" style="7" bestFit="1" customWidth="1"/>
    <col min="8" max="16384" width="11.5546875" style="7"/>
  </cols>
  <sheetData>
    <row r="1" spans="1:7" ht="16.8" thickBot="1" x14ac:dyDescent="0.4">
      <c r="A1" s="89" t="s">
        <v>0</v>
      </c>
      <c r="B1" s="90" t="s">
        <v>244</v>
      </c>
      <c r="C1" s="90" t="s">
        <v>245</v>
      </c>
      <c r="D1" s="90" t="s">
        <v>365</v>
      </c>
      <c r="E1" s="90" t="s">
        <v>366</v>
      </c>
      <c r="F1" s="90" t="s">
        <v>367</v>
      </c>
      <c r="G1" s="90" t="s">
        <v>368</v>
      </c>
    </row>
    <row r="2" spans="1:7" x14ac:dyDescent="0.35">
      <c r="A2" s="2"/>
      <c r="E2" s="7" t="s">
        <v>369</v>
      </c>
      <c r="G2" s="7" t="s">
        <v>370</v>
      </c>
    </row>
    <row r="3" spans="1:7" x14ac:dyDescent="0.35">
      <c r="A3" s="3" t="s">
        <v>1</v>
      </c>
      <c r="B3" s="20">
        <v>3.77</v>
      </c>
      <c r="C3" s="7">
        <f>IF(B3&gt;5,$B$70,IF(B3&gt;=4,$B$71,IF(B3&gt;=3,$B$72,IF(B3&gt;=2,$B$73,IF(B3&gt;=1,$B$74,$B$75)))))</f>
        <v>3</v>
      </c>
      <c r="D3" s="20">
        <v>5.82</v>
      </c>
      <c r="E3" s="20">
        <f>D3-B3</f>
        <v>2.0500000000000003</v>
      </c>
      <c r="F3" s="7">
        <f>IF(E3&gt;5,$B$70,IF(E3&gt;=4,$B$71,IF(E3&gt;=3,$B$72,IF(E3&gt;=2,$B$73,IF(E3&gt;=1,$B$74,$B$75)))))</f>
        <v>2</v>
      </c>
      <c r="G3" s="20">
        <f>F3+C3</f>
        <v>5</v>
      </c>
    </row>
    <row r="4" spans="1:7" x14ac:dyDescent="0.35">
      <c r="A4" s="3" t="s">
        <v>2</v>
      </c>
      <c r="B4" s="20">
        <v>3.83</v>
      </c>
      <c r="C4" s="7">
        <f t="shared" ref="C4:C63" si="0">IF(B4&gt;5,$B$70,IF(B4&gt;=4,$B$71,IF(B4&gt;=3,$B$72,IF(B4&gt;=2,$B$73,IF(B4&gt;=1,$B$74,$B$75)))))</f>
        <v>3</v>
      </c>
      <c r="D4" s="20">
        <v>5.32</v>
      </c>
      <c r="E4" s="20">
        <f t="shared" ref="E4:E63" si="1">D4-B4</f>
        <v>1.4900000000000002</v>
      </c>
      <c r="F4" s="7">
        <f t="shared" ref="F4:F63" si="2">IF(E4&gt;5,$B$70,IF(E4&gt;=4,$B$71,IF(E4&gt;=3,$B$72,IF(E4&gt;=2,$B$73,IF(E4&gt;=1,$B$74,$B$75)))))</f>
        <v>1</v>
      </c>
      <c r="G4" s="20">
        <f t="shared" ref="G4:G63" si="3">F4+C4</f>
        <v>4</v>
      </c>
    </row>
    <row r="5" spans="1:7" x14ac:dyDescent="0.35">
      <c r="A5" s="3" t="s">
        <v>3</v>
      </c>
      <c r="B5" s="20">
        <v>2.2000000000000002</v>
      </c>
      <c r="C5" s="7">
        <f t="shared" si="0"/>
        <v>2</v>
      </c>
      <c r="D5" s="20">
        <v>4.42</v>
      </c>
      <c r="E5" s="20">
        <f t="shared" si="1"/>
        <v>2.2199999999999998</v>
      </c>
      <c r="F5" s="7">
        <f t="shared" si="2"/>
        <v>2</v>
      </c>
      <c r="G5" s="20">
        <f t="shared" si="3"/>
        <v>4</v>
      </c>
    </row>
    <row r="6" spans="1:7" x14ac:dyDescent="0.35">
      <c r="A6" s="3" t="s">
        <v>4</v>
      </c>
      <c r="B6" s="20">
        <v>2.58</v>
      </c>
      <c r="C6" s="7">
        <f t="shared" si="0"/>
        <v>2</v>
      </c>
      <c r="D6" s="20">
        <v>4.9000000000000004</v>
      </c>
      <c r="E6" s="20">
        <f t="shared" si="1"/>
        <v>2.3200000000000003</v>
      </c>
      <c r="F6" s="7">
        <f t="shared" si="2"/>
        <v>2</v>
      </c>
      <c r="G6" s="20">
        <f t="shared" si="3"/>
        <v>4</v>
      </c>
    </row>
    <row r="7" spans="1:7" x14ac:dyDescent="0.35">
      <c r="A7" s="3" t="s">
        <v>5</v>
      </c>
      <c r="B7" s="20">
        <v>4.5199999999999996</v>
      </c>
      <c r="C7" s="7">
        <f t="shared" si="0"/>
        <v>4</v>
      </c>
      <c r="D7" s="20">
        <v>7.74</v>
      </c>
      <c r="E7" s="20">
        <f t="shared" si="1"/>
        <v>3.2200000000000006</v>
      </c>
      <c r="F7" s="7">
        <f t="shared" si="2"/>
        <v>3</v>
      </c>
      <c r="G7" s="20">
        <f t="shared" si="3"/>
        <v>7</v>
      </c>
    </row>
    <row r="8" spans="1:7" x14ac:dyDescent="0.35">
      <c r="A8" s="3" t="s">
        <v>6</v>
      </c>
      <c r="B8" s="20">
        <v>2.7</v>
      </c>
      <c r="C8" s="7">
        <f t="shared" si="0"/>
        <v>2</v>
      </c>
      <c r="D8" s="20">
        <v>4.3899999999999997</v>
      </c>
      <c r="E8" s="20">
        <f t="shared" si="1"/>
        <v>1.6899999999999995</v>
      </c>
      <c r="F8" s="7">
        <f t="shared" si="2"/>
        <v>1</v>
      </c>
      <c r="G8" s="20">
        <f t="shared" si="3"/>
        <v>3</v>
      </c>
    </row>
    <row r="9" spans="1:7" x14ac:dyDescent="0.35">
      <c r="A9" s="3" t="s">
        <v>7</v>
      </c>
      <c r="B9" s="20">
        <v>3.5</v>
      </c>
      <c r="C9" s="7">
        <f t="shared" si="0"/>
        <v>3</v>
      </c>
      <c r="D9" s="20">
        <v>6.62</v>
      </c>
      <c r="E9" s="20">
        <f t="shared" si="1"/>
        <v>3.12</v>
      </c>
      <c r="F9" s="7">
        <f t="shared" si="2"/>
        <v>3</v>
      </c>
      <c r="G9" s="20">
        <f t="shared" si="3"/>
        <v>6</v>
      </c>
    </row>
    <row r="10" spans="1:7" x14ac:dyDescent="0.35">
      <c r="A10" s="3" t="s">
        <v>8</v>
      </c>
      <c r="B10" s="20">
        <v>2.79</v>
      </c>
      <c r="C10" s="7">
        <f t="shared" si="0"/>
        <v>2</v>
      </c>
      <c r="D10" s="20">
        <v>3.38</v>
      </c>
      <c r="E10" s="20">
        <f t="shared" si="1"/>
        <v>0.58999999999999986</v>
      </c>
      <c r="F10" s="7">
        <f t="shared" si="2"/>
        <v>0</v>
      </c>
      <c r="G10" s="20">
        <f t="shared" si="3"/>
        <v>2</v>
      </c>
    </row>
    <row r="11" spans="1:7" x14ac:dyDescent="0.35">
      <c r="A11" s="3" t="s">
        <v>9</v>
      </c>
      <c r="B11" s="20">
        <v>5.35</v>
      </c>
      <c r="C11" s="7">
        <f t="shared" si="0"/>
        <v>5</v>
      </c>
      <c r="D11" s="20">
        <v>9.58</v>
      </c>
      <c r="E11" s="20">
        <f t="shared" si="1"/>
        <v>4.2300000000000004</v>
      </c>
      <c r="F11" s="7">
        <f t="shared" si="2"/>
        <v>4</v>
      </c>
      <c r="G11" s="20">
        <f t="shared" si="3"/>
        <v>9</v>
      </c>
    </row>
    <row r="12" spans="1:7" x14ac:dyDescent="0.35">
      <c r="A12" s="3" t="s">
        <v>11</v>
      </c>
      <c r="B12" s="20">
        <v>4.29</v>
      </c>
      <c r="C12" s="7">
        <f t="shared" si="0"/>
        <v>4</v>
      </c>
      <c r="D12" s="20">
        <v>6.73</v>
      </c>
      <c r="E12" s="20">
        <f t="shared" si="1"/>
        <v>2.4400000000000004</v>
      </c>
      <c r="F12" s="7">
        <f t="shared" si="2"/>
        <v>2</v>
      </c>
      <c r="G12" s="20">
        <f t="shared" si="3"/>
        <v>6</v>
      </c>
    </row>
    <row r="13" spans="1:7" x14ac:dyDescent="0.35">
      <c r="A13" s="3" t="s">
        <v>10</v>
      </c>
      <c r="B13" s="20">
        <v>2.87</v>
      </c>
      <c r="C13" s="7">
        <f t="shared" si="0"/>
        <v>2</v>
      </c>
      <c r="D13" s="20">
        <v>5</v>
      </c>
      <c r="E13" s="20">
        <f t="shared" si="1"/>
        <v>2.13</v>
      </c>
      <c r="F13" s="7">
        <f t="shared" si="2"/>
        <v>2</v>
      </c>
      <c r="G13" s="20">
        <f t="shared" si="3"/>
        <v>4</v>
      </c>
    </row>
    <row r="14" spans="1:7" x14ac:dyDescent="0.35">
      <c r="A14" s="3" t="s">
        <v>12</v>
      </c>
      <c r="B14" s="20">
        <v>3.32</v>
      </c>
      <c r="C14" s="7">
        <f t="shared" si="0"/>
        <v>3</v>
      </c>
      <c r="D14" s="20">
        <v>5.69</v>
      </c>
      <c r="E14" s="20">
        <f t="shared" si="1"/>
        <v>2.3700000000000006</v>
      </c>
      <c r="F14" s="7">
        <f t="shared" si="2"/>
        <v>2</v>
      </c>
      <c r="G14" s="20">
        <f t="shared" si="3"/>
        <v>5</v>
      </c>
    </row>
    <row r="15" spans="1:7" x14ac:dyDescent="0.35">
      <c r="A15" s="3" t="s">
        <v>13</v>
      </c>
      <c r="B15" s="20">
        <v>2.86</v>
      </c>
      <c r="C15" s="7">
        <f t="shared" si="0"/>
        <v>2</v>
      </c>
      <c r="D15" s="20">
        <v>5.51</v>
      </c>
      <c r="E15" s="20">
        <f t="shared" si="1"/>
        <v>2.65</v>
      </c>
      <c r="F15" s="7">
        <f t="shared" si="2"/>
        <v>2</v>
      </c>
      <c r="G15" s="20">
        <f t="shared" si="3"/>
        <v>4</v>
      </c>
    </row>
    <row r="16" spans="1:7" x14ac:dyDescent="0.35">
      <c r="A16" s="3" t="s">
        <v>14</v>
      </c>
      <c r="B16" s="20">
        <v>1.83</v>
      </c>
      <c r="C16" s="7">
        <f t="shared" si="0"/>
        <v>1</v>
      </c>
      <c r="D16" s="20">
        <v>2.67</v>
      </c>
      <c r="E16" s="20">
        <f t="shared" si="1"/>
        <v>0.83999999999999986</v>
      </c>
      <c r="F16" s="7">
        <f t="shared" si="2"/>
        <v>0</v>
      </c>
      <c r="G16" s="20">
        <f t="shared" si="3"/>
        <v>1</v>
      </c>
    </row>
    <row r="17" spans="1:7" x14ac:dyDescent="0.35">
      <c r="A17" s="3" t="s">
        <v>15</v>
      </c>
      <c r="B17" s="20">
        <v>4.03</v>
      </c>
      <c r="C17" s="7">
        <f t="shared" si="0"/>
        <v>4</v>
      </c>
      <c r="D17" s="20">
        <v>6.44</v>
      </c>
      <c r="E17" s="20">
        <f t="shared" si="1"/>
        <v>2.41</v>
      </c>
      <c r="F17" s="7">
        <f t="shared" si="2"/>
        <v>2</v>
      </c>
      <c r="G17" s="20">
        <f t="shared" si="3"/>
        <v>6</v>
      </c>
    </row>
    <row r="18" spans="1:7" x14ac:dyDescent="0.35">
      <c r="A18" s="3" t="s">
        <v>16</v>
      </c>
      <c r="B18" s="20">
        <v>5.45</v>
      </c>
      <c r="C18" s="7">
        <f t="shared" si="0"/>
        <v>5</v>
      </c>
      <c r="D18" s="20">
        <v>9.52</v>
      </c>
      <c r="E18" s="20">
        <f t="shared" si="1"/>
        <v>4.0699999999999994</v>
      </c>
      <c r="F18" s="7">
        <f t="shared" si="2"/>
        <v>4</v>
      </c>
      <c r="G18" s="20">
        <f t="shared" si="3"/>
        <v>9</v>
      </c>
    </row>
    <row r="19" spans="1:7" x14ac:dyDescent="0.35">
      <c r="A19" s="3" t="s">
        <v>17</v>
      </c>
      <c r="B19" s="20">
        <v>3.23</v>
      </c>
      <c r="C19" s="7">
        <f t="shared" si="0"/>
        <v>3</v>
      </c>
      <c r="D19" s="20">
        <v>4.25</v>
      </c>
      <c r="E19" s="20">
        <f t="shared" si="1"/>
        <v>1.02</v>
      </c>
      <c r="F19" s="7">
        <f t="shared" si="2"/>
        <v>1</v>
      </c>
      <c r="G19" s="20">
        <f t="shared" si="3"/>
        <v>4</v>
      </c>
    </row>
    <row r="20" spans="1:7" x14ac:dyDescent="0.35">
      <c r="A20" s="3" t="s">
        <v>18</v>
      </c>
      <c r="B20" s="20">
        <v>2.98</v>
      </c>
      <c r="C20" s="7">
        <f t="shared" si="0"/>
        <v>2</v>
      </c>
      <c r="D20" s="20">
        <v>5.93</v>
      </c>
      <c r="E20" s="20">
        <f t="shared" si="1"/>
        <v>2.9499999999999997</v>
      </c>
      <c r="F20" s="7">
        <f t="shared" si="2"/>
        <v>2</v>
      </c>
      <c r="G20" s="20">
        <f t="shared" si="3"/>
        <v>4</v>
      </c>
    </row>
    <row r="21" spans="1:7" x14ac:dyDescent="0.35">
      <c r="A21" s="3" t="s">
        <v>19</v>
      </c>
      <c r="B21" s="20">
        <v>3.6</v>
      </c>
      <c r="C21" s="7">
        <f t="shared" si="0"/>
        <v>3</v>
      </c>
      <c r="D21" s="20">
        <v>6.67</v>
      </c>
      <c r="E21" s="20">
        <f t="shared" si="1"/>
        <v>3.07</v>
      </c>
      <c r="F21" s="7">
        <f t="shared" si="2"/>
        <v>3</v>
      </c>
      <c r="G21" s="20">
        <f t="shared" si="3"/>
        <v>6</v>
      </c>
    </row>
    <row r="22" spans="1:7" x14ac:dyDescent="0.35">
      <c r="A22" s="3" t="s">
        <v>20</v>
      </c>
      <c r="B22" s="20">
        <v>3.05</v>
      </c>
      <c r="C22" s="7">
        <f t="shared" si="0"/>
        <v>3</v>
      </c>
      <c r="D22" s="20">
        <v>5.39</v>
      </c>
      <c r="E22" s="20">
        <f t="shared" si="1"/>
        <v>2.34</v>
      </c>
      <c r="F22" s="7">
        <f t="shared" si="2"/>
        <v>2</v>
      </c>
      <c r="G22" s="20">
        <f t="shared" si="3"/>
        <v>5</v>
      </c>
    </row>
    <row r="23" spans="1:7" x14ac:dyDescent="0.35">
      <c r="A23" s="3" t="s">
        <v>21</v>
      </c>
      <c r="B23" s="20">
        <v>2.44</v>
      </c>
      <c r="C23" s="7">
        <f t="shared" si="0"/>
        <v>2</v>
      </c>
      <c r="D23" s="20">
        <v>4.6399999999999997</v>
      </c>
      <c r="E23" s="20">
        <f t="shared" si="1"/>
        <v>2.1999999999999997</v>
      </c>
      <c r="F23" s="7">
        <f t="shared" si="2"/>
        <v>2</v>
      </c>
      <c r="G23" s="20">
        <f t="shared" si="3"/>
        <v>4</v>
      </c>
    </row>
    <row r="24" spans="1:7" x14ac:dyDescent="0.35">
      <c r="A24" s="3" t="s">
        <v>22</v>
      </c>
      <c r="B24" s="20">
        <v>4.63</v>
      </c>
      <c r="C24" s="7">
        <f t="shared" si="0"/>
        <v>4</v>
      </c>
      <c r="D24" s="20">
        <v>6.54</v>
      </c>
      <c r="E24" s="20">
        <f t="shared" si="1"/>
        <v>1.9100000000000001</v>
      </c>
      <c r="F24" s="7">
        <f t="shared" si="2"/>
        <v>1</v>
      </c>
      <c r="G24" s="20">
        <f t="shared" si="3"/>
        <v>5</v>
      </c>
    </row>
    <row r="25" spans="1:7" x14ac:dyDescent="0.35">
      <c r="A25" s="3" t="s">
        <v>23</v>
      </c>
      <c r="B25" s="20">
        <v>4.29</v>
      </c>
      <c r="C25" s="7">
        <f t="shared" si="0"/>
        <v>4</v>
      </c>
      <c r="D25" s="20">
        <v>7.5</v>
      </c>
      <c r="E25" s="20">
        <f t="shared" si="1"/>
        <v>3.21</v>
      </c>
      <c r="F25" s="7">
        <f t="shared" si="2"/>
        <v>3</v>
      </c>
      <c r="G25" s="20">
        <f t="shared" si="3"/>
        <v>7</v>
      </c>
    </row>
    <row r="26" spans="1:7" x14ac:dyDescent="0.35">
      <c r="A26" s="3" t="s">
        <v>24</v>
      </c>
      <c r="B26" s="20">
        <v>3.21</v>
      </c>
      <c r="C26" s="7">
        <f t="shared" si="0"/>
        <v>3</v>
      </c>
      <c r="D26" s="20">
        <v>5.05</v>
      </c>
      <c r="E26" s="20">
        <f t="shared" si="1"/>
        <v>1.8399999999999999</v>
      </c>
      <c r="F26" s="7">
        <f t="shared" si="2"/>
        <v>1</v>
      </c>
      <c r="G26" s="20">
        <f t="shared" si="3"/>
        <v>4</v>
      </c>
    </row>
    <row r="27" spans="1:7" x14ac:dyDescent="0.35">
      <c r="A27" s="3" t="s">
        <v>25</v>
      </c>
      <c r="B27" s="20">
        <v>3.98</v>
      </c>
      <c r="C27" s="7">
        <f t="shared" si="0"/>
        <v>3</v>
      </c>
      <c r="D27" s="20">
        <v>5.75</v>
      </c>
      <c r="E27" s="20">
        <f t="shared" si="1"/>
        <v>1.77</v>
      </c>
      <c r="F27" s="7">
        <f t="shared" si="2"/>
        <v>1</v>
      </c>
      <c r="G27" s="20">
        <f t="shared" si="3"/>
        <v>4</v>
      </c>
    </row>
    <row r="28" spans="1:7" x14ac:dyDescent="0.35">
      <c r="A28" s="3" t="s">
        <v>26</v>
      </c>
      <c r="B28" s="20">
        <v>4.0599999999999996</v>
      </c>
      <c r="C28" s="7">
        <f t="shared" si="0"/>
        <v>4</v>
      </c>
      <c r="D28" s="20">
        <v>5.29</v>
      </c>
      <c r="E28" s="20">
        <f t="shared" si="1"/>
        <v>1.2300000000000004</v>
      </c>
      <c r="F28" s="7">
        <f t="shared" si="2"/>
        <v>1</v>
      </c>
      <c r="G28" s="20">
        <f t="shared" si="3"/>
        <v>5</v>
      </c>
    </row>
    <row r="29" spans="1:7" x14ac:dyDescent="0.35">
      <c r="A29" s="3" t="s">
        <v>27</v>
      </c>
      <c r="B29" s="20">
        <v>2.0699999999999998</v>
      </c>
      <c r="C29" s="7">
        <f t="shared" si="0"/>
        <v>2</v>
      </c>
      <c r="D29" s="20">
        <v>3.47</v>
      </c>
      <c r="E29" s="20">
        <f t="shared" si="1"/>
        <v>1.4000000000000004</v>
      </c>
      <c r="F29" s="7">
        <f t="shared" si="2"/>
        <v>1</v>
      </c>
      <c r="G29" s="20">
        <f t="shared" si="3"/>
        <v>3</v>
      </c>
    </row>
    <row r="30" spans="1:7" x14ac:dyDescent="0.35">
      <c r="A30" s="3" t="s">
        <v>28</v>
      </c>
      <c r="B30" s="20">
        <v>2.94</v>
      </c>
      <c r="C30" s="7">
        <f t="shared" si="0"/>
        <v>2</v>
      </c>
      <c r="D30" s="20">
        <v>5.08</v>
      </c>
      <c r="E30" s="20">
        <f t="shared" si="1"/>
        <v>2.14</v>
      </c>
      <c r="F30" s="7">
        <f t="shared" si="2"/>
        <v>2</v>
      </c>
      <c r="G30" s="20">
        <f t="shared" si="3"/>
        <v>4</v>
      </c>
    </row>
    <row r="31" spans="1:7" x14ac:dyDescent="0.35">
      <c r="A31" s="3" t="s">
        <v>29</v>
      </c>
      <c r="B31" s="20">
        <v>3.04</v>
      </c>
      <c r="C31" s="7">
        <f t="shared" si="0"/>
        <v>3</v>
      </c>
      <c r="D31" s="20">
        <v>5.6</v>
      </c>
      <c r="E31" s="20">
        <f t="shared" si="1"/>
        <v>2.5599999999999996</v>
      </c>
      <c r="F31" s="7">
        <f t="shared" si="2"/>
        <v>2</v>
      </c>
      <c r="G31" s="20">
        <f t="shared" si="3"/>
        <v>5</v>
      </c>
    </row>
    <row r="32" spans="1:7" x14ac:dyDescent="0.35">
      <c r="A32" s="3" t="s">
        <v>30</v>
      </c>
      <c r="B32" s="20">
        <v>6.5</v>
      </c>
      <c r="C32" s="7">
        <f t="shared" si="0"/>
        <v>5</v>
      </c>
      <c r="D32" s="20">
        <v>10.09</v>
      </c>
      <c r="E32" s="20">
        <f t="shared" si="1"/>
        <v>3.59</v>
      </c>
      <c r="F32" s="7">
        <f t="shared" si="2"/>
        <v>3</v>
      </c>
      <c r="G32" s="20">
        <f t="shared" si="3"/>
        <v>8</v>
      </c>
    </row>
    <row r="33" spans="1:7" x14ac:dyDescent="0.35">
      <c r="A33" s="3" t="s">
        <v>31</v>
      </c>
      <c r="B33" s="20">
        <v>5.33</v>
      </c>
      <c r="C33" s="7">
        <f t="shared" si="0"/>
        <v>5</v>
      </c>
      <c r="D33" s="20">
        <v>7</v>
      </c>
      <c r="E33" s="20">
        <f t="shared" si="1"/>
        <v>1.67</v>
      </c>
      <c r="F33" s="7">
        <f t="shared" si="2"/>
        <v>1</v>
      </c>
      <c r="G33" s="20">
        <f t="shared" si="3"/>
        <v>6</v>
      </c>
    </row>
    <row r="34" spans="1:7" x14ac:dyDescent="0.35">
      <c r="A34" s="3" t="s">
        <v>32</v>
      </c>
      <c r="B34" s="20">
        <v>3.49</v>
      </c>
      <c r="C34" s="7">
        <f t="shared" si="0"/>
        <v>3</v>
      </c>
      <c r="D34" s="20">
        <v>5.87</v>
      </c>
      <c r="E34" s="20">
        <f t="shared" si="1"/>
        <v>2.38</v>
      </c>
      <c r="F34" s="7">
        <f t="shared" si="2"/>
        <v>2</v>
      </c>
      <c r="G34" s="20">
        <f t="shared" si="3"/>
        <v>5</v>
      </c>
    </row>
    <row r="35" spans="1:7" x14ac:dyDescent="0.35">
      <c r="A35" s="3" t="s">
        <v>33</v>
      </c>
      <c r="B35" s="20">
        <v>0</v>
      </c>
      <c r="C35" s="7">
        <f t="shared" si="0"/>
        <v>0</v>
      </c>
      <c r="D35" s="20">
        <v>2.44</v>
      </c>
      <c r="E35" s="20">
        <f t="shared" si="1"/>
        <v>2.44</v>
      </c>
      <c r="F35" s="7">
        <f t="shared" si="2"/>
        <v>2</v>
      </c>
      <c r="G35" s="20">
        <f t="shared" si="3"/>
        <v>2</v>
      </c>
    </row>
    <row r="36" spans="1:7" x14ac:dyDescent="0.35">
      <c r="A36" s="3" t="s">
        <v>34</v>
      </c>
      <c r="B36" s="20">
        <v>1.72</v>
      </c>
      <c r="C36" s="7">
        <f t="shared" si="0"/>
        <v>1</v>
      </c>
      <c r="D36" s="20">
        <v>4.4000000000000004</v>
      </c>
      <c r="E36" s="20">
        <f t="shared" si="1"/>
        <v>2.6800000000000006</v>
      </c>
      <c r="F36" s="7">
        <f t="shared" si="2"/>
        <v>2</v>
      </c>
      <c r="G36" s="20">
        <f t="shared" si="3"/>
        <v>3</v>
      </c>
    </row>
    <row r="37" spans="1:7" x14ac:dyDescent="0.35">
      <c r="A37" s="3" t="s">
        <v>35</v>
      </c>
      <c r="B37" s="20">
        <v>6.25</v>
      </c>
      <c r="C37" s="7">
        <f t="shared" si="0"/>
        <v>5</v>
      </c>
      <c r="D37" s="20">
        <v>9.89</v>
      </c>
      <c r="E37" s="20">
        <f t="shared" si="1"/>
        <v>3.6400000000000006</v>
      </c>
      <c r="F37" s="7">
        <f t="shared" si="2"/>
        <v>3</v>
      </c>
      <c r="G37" s="20">
        <f t="shared" si="3"/>
        <v>8</v>
      </c>
    </row>
    <row r="38" spans="1:7" x14ac:dyDescent="0.35">
      <c r="A38" s="3" t="s">
        <v>36</v>
      </c>
      <c r="B38" s="20">
        <v>5.54</v>
      </c>
      <c r="C38" s="7">
        <f t="shared" si="0"/>
        <v>5</v>
      </c>
      <c r="D38" s="20">
        <v>8.69</v>
      </c>
      <c r="E38" s="20">
        <f t="shared" si="1"/>
        <v>3.1499999999999995</v>
      </c>
      <c r="F38" s="7">
        <f t="shared" si="2"/>
        <v>3</v>
      </c>
      <c r="G38" s="20">
        <f t="shared" si="3"/>
        <v>8</v>
      </c>
    </row>
    <row r="39" spans="1:7" x14ac:dyDescent="0.35">
      <c r="A39" s="3" t="s">
        <v>37</v>
      </c>
      <c r="B39" s="20">
        <v>2.73</v>
      </c>
      <c r="C39" s="7">
        <f t="shared" si="0"/>
        <v>2</v>
      </c>
      <c r="D39" s="20">
        <v>4.95</v>
      </c>
      <c r="E39" s="20">
        <f t="shared" si="1"/>
        <v>2.2200000000000002</v>
      </c>
      <c r="F39" s="7">
        <f t="shared" si="2"/>
        <v>2</v>
      </c>
      <c r="G39" s="20">
        <f t="shared" si="3"/>
        <v>4</v>
      </c>
    </row>
    <row r="40" spans="1:7" x14ac:dyDescent="0.35">
      <c r="A40" s="3" t="s">
        <v>38</v>
      </c>
      <c r="B40" s="20">
        <v>2.89</v>
      </c>
      <c r="C40" s="7">
        <f t="shared" si="0"/>
        <v>2</v>
      </c>
      <c r="D40" s="20">
        <v>4.42</v>
      </c>
      <c r="E40" s="20">
        <f t="shared" si="1"/>
        <v>1.5299999999999998</v>
      </c>
      <c r="F40" s="7">
        <f t="shared" si="2"/>
        <v>1</v>
      </c>
      <c r="G40" s="20">
        <f t="shared" si="3"/>
        <v>3</v>
      </c>
    </row>
    <row r="41" spans="1:7" x14ac:dyDescent="0.35">
      <c r="A41" s="3" t="s">
        <v>39</v>
      </c>
      <c r="B41" s="20">
        <v>2.34</v>
      </c>
      <c r="C41" s="7">
        <f t="shared" si="0"/>
        <v>2</v>
      </c>
      <c r="D41" s="20">
        <v>5.86</v>
      </c>
      <c r="E41" s="20">
        <f t="shared" si="1"/>
        <v>3.5200000000000005</v>
      </c>
      <c r="F41" s="7">
        <f t="shared" si="2"/>
        <v>3</v>
      </c>
      <c r="G41" s="20">
        <f t="shared" si="3"/>
        <v>5</v>
      </c>
    </row>
    <row r="42" spans="1:7" x14ac:dyDescent="0.35">
      <c r="A42" s="3" t="s">
        <v>40</v>
      </c>
      <c r="B42" s="20">
        <v>3.05</v>
      </c>
      <c r="C42" s="7">
        <f t="shared" si="0"/>
        <v>3</v>
      </c>
      <c r="D42" s="20">
        <v>4.8899999999999997</v>
      </c>
      <c r="E42" s="20">
        <f t="shared" si="1"/>
        <v>1.8399999999999999</v>
      </c>
      <c r="F42" s="7">
        <f t="shared" si="2"/>
        <v>1</v>
      </c>
      <c r="G42" s="20">
        <f t="shared" si="3"/>
        <v>4</v>
      </c>
    </row>
    <row r="43" spans="1:7" x14ac:dyDescent="0.35">
      <c r="A43" s="3" t="s">
        <v>41</v>
      </c>
      <c r="B43" s="20">
        <v>2.79</v>
      </c>
      <c r="C43" s="7">
        <f t="shared" si="0"/>
        <v>2</v>
      </c>
      <c r="D43" s="20">
        <v>4.68</v>
      </c>
      <c r="E43" s="20">
        <f t="shared" si="1"/>
        <v>1.8899999999999997</v>
      </c>
      <c r="F43" s="7">
        <f t="shared" si="2"/>
        <v>1</v>
      </c>
      <c r="G43" s="20">
        <f t="shared" si="3"/>
        <v>3</v>
      </c>
    </row>
    <row r="44" spans="1:7" x14ac:dyDescent="0.35">
      <c r="A44" s="3" t="s">
        <v>42</v>
      </c>
      <c r="B44" s="20">
        <v>4.87</v>
      </c>
      <c r="C44" s="7">
        <f t="shared" si="0"/>
        <v>4</v>
      </c>
      <c r="D44" s="20">
        <v>7</v>
      </c>
      <c r="E44" s="20">
        <f t="shared" si="1"/>
        <v>2.13</v>
      </c>
      <c r="F44" s="7">
        <f t="shared" si="2"/>
        <v>2</v>
      </c>
      <c r="G44" s="20">
        <f t="shared" si="3"/>
        <v>6</v>
      </c>
    </row>
    <row r="45" spans="1:7" x14ac:dyDescent="0.35">
      <c r="A45" s="3" t="s">
        <v>43</v>
      </c>
      <c r="B45" s="20">
        <v>3.28</v>
      </c>
      <c r="C45" s="7">
        <f t="shared" si="0"/>
        <v>3</v>
      </c>
      <c r="D45" s="20">
        <v>5.24</v>
      </c>
      <c r="E45" s="20">
        <f t="shared" si="1"/>
        <v>1.9600000000000004</v>
      </c>
      <c r="F45" s="7">
        <f t="shared" si="2"/>
        <v>1</v>
      </c>
      <c r="G45" s="20">
        <f t="shared" si="3"/>
        <v>4</v>
      </c>
    </row>
    <row r="46" spans="1:7" x14ac:dyDescent="0.35">
      <c r="A46" s="3" t="s">
        <v>44</v>
      </c>
      <c r="B46" s="20">
        <v>3.31</v>
      </c>
      <c r="C46" s="7">
        <f t="shared" si="0"/>
        <v>3</v>
      </c>
      <c r="D46" s="20">
        <v>7.02</v>
      </c>
      <c r="E46" s="20">
        <f t="shared" si="1"/>
        <v>3.7099999999999995</v>
      </c>
      <c r="F46" s="7">
        <f t="shared" si="2"/>
        <v>3</v>
      </c>
      <c r="G46" s="20">
        <f t="shared" si="3"/>
        <v>6</v>
      </c>
    </row>
    <row r="47" spans="1:7" x14ac:dyDescent="0.35">
      <c r="A47" s="3" t="s">
        <v>45</v>
      </c>
      <c r="B47" s="20">
        <v>3.76</v>
      </c>
      <c r="C47" s="7">
        <f t="shared" si="0"/>
        <v>3</v>
      </c>
      <c r="D47" s="20">
        <v>4.63</v>
      </c>
      <c r="E47" s="20">
        <f t="shared" si="1"/>
        <v>0.87000000000000011</v>
      </c>
      <c r="F47" s="7">
        <f t="shared" si="2"/>
        <v>0</v>
      </c>
      <c r="G47" s="20">
        <f t="shared" si="3"/>
        <v>3</v>
      </c>
    </row>
    <row r="48" spans="1:7" x14ac:dyDescent="0.35">
      <c r="A48" s="3" t="s">
        <v>46</v>
      </c>
      <c r="B48" s="20">
        <v>3.05</v>
      </c>
      <c r="C48" s="7">
        <f t="shared" si="0"/>
        <v>3</v>
      </c>
      <c r="D48" s="20">
        <v>5.72</v>
      </c>
      <c r="E48" s="20">
        <f t="shared" si="1"/>
        <v>2.67</v>
      </c>
      <c r="F48" s="7">
        <f t="shared" si="2"/>
        <v>2</v>
      </c>
      <c r="G48" s="20">
        <f t="shared" si="3"/>
        <v>5</v>
      </c>
    </row>
    <row r="49" spans="1:7" x14ac:dyDescent="0.35">
      <c r="A49" s="3" t="s">
        <v>47</v>
      </c>
      <c r="B49" s="20">
        <v>5.3</v>
      </c>
      <c r="C49" s="7">
        <f t="shared" si="0"/>
        <v>5</v>
      </c>
      <c r="D49" s="20">
        <v>8.9499999999999993</v>
      </c>
      <c r="E49" s="20">
        <f t="shared" si="1"/>
        <v>3.6499999999999995</v>
      </c>
      <c r="F49" s="7">
        <f t="shared" si="2"/>
        <v>3</v>
      </c>
      <c r="G49" s="20">
        <f t="shared" si="3"/>
        <v>8</v>
      </c>
    </row>
    <row r="50" spans="1:7" x14ac:dyDescent="0.35">
      <c r="A50" s="3" t="s">
        <v>48</v>
      </c>
      <c r="B50" s="20">
        <v>2.88</v>
      </c>
      <c r="C50" s="7">
        <f t="shared" si="0"/>
        <v>2</v>
      </c>
      <c r="D50" s="20">
        <v>5.34</v>
      </c>
      <c r="E50" s="20">
        <f t="shared" si="1"/>
        <v>2.46</v>
      </c>
      <c r="F50" s="7">
        <f t="shared" si="2"/>
        <v>2</v>
      </c>
      <c r="G50" s="20">
        <f t="shared" si="3"/>
        <v>4</v>
      </c>
    </row>
    <row r="51" spans="1:7" x14ac:dyDescent="0.35">
      <c r="A51" s="3" t="s">
        <v>49</v>
      </c>
      <c r="B51" s="20">
        <v>1.73</v>
      </c>
      <c r="C51" s="7">
        <f t="shared" si="0"/>
        <v>1</v>
      </c>
      <c r="D51" s="20">
        <v>4.95</v>
      </c>
      <c r="E51" s="20">
        <f t="shared" si="1"/>
        <v>3.22</v>
      </c>
      <c r="F51" s="7">
        <f t="shared" si="2"/>
        <v>3</v>
      </c>
      <c r="G51" s="20">
        <f t="shared" si="3"/>
        <v>4</v>
      </c>
    </row>
    <row r="52" spans="1:7" x14ac:dyDescent="0.35">
      <c r="A52" s="3" t="s">
        <v>50</v>
      </c>
      <c r="B52" s="20">
        <v>3.36</v>
      </c>
      <c r="C52" s="7">
        <f t="shared" si="0"/>
        <v>3</v>
      </c>
      <c r="D52" s="20">
        <v>5.55</v>
      </c>
      <c r="E52" s="20">
        <f t="shared" si="1"/>
        <v>2.19</v>
      </c>
      <c r="F52" s="7">
        <f t="shared" si="2"/>
        <v>2</v>
      </c>
      <c r="G52" s="20">
        <f t="shared" si="3"/>
        <v>5</v>
      </c>
    </row>
    <row r="53" spans="1:7" x14ac:dyDescent="0.35">
      <c r="A53" s="3" t="s">
        <v>51</v>
      </c>
      <c r="B53" s="20">
        <v>3.61</v>
      </c>
      <c r="C53" s="7">
        <f t="shared" si="0"/>
        <v>3</v>
      </c>
      <c r="D53" s="20">
        <v>6.09</v>
      </c>
      <c r="E53" s="20">
        <f t="shared" si="1"/>
        <v>2.48</v>
      </c>
      <c r="F53" s="7">
        <f t="shared" si="2"/>
        <v>2</v>
      </c>
      <c r="G53" s="20">
        <f t="shared" si="3"/>
        <v>5</v>
      </c>
    </row>
    <row r="54" spans="1:7" x14ac:dyDescent="0.35">
      <c r="A54" s="3" t="s">
        <v>52</v>
      </c>
      <c r="B54" s="20">
        <v>2.5099999999999998</v>
      </c>
      <c r="C54" s="7">
        <f t="shared" si="0"/>
        <v>2</v>
      </c>
      <c r="D54" s="20">
        <v>4.63</v>
      </c>
      <c r="E54" s="20">
        <f t="shared" si="1"/>
        <v>2.12</v>
      </c>
      <c r="F54" s="7">
        <f t="shared" si="2"/>
        <v>2</v>
      </c>
      <c r="G54" s="20">
        <f t="shared" si="3"/>
        <v>4</v>
      </c>
    </row>
    <row r="55" spans="1:7" x14ac:dyDescent="0.35">
      <c r="A55" s="3" t="s">
        <v>53</v>
      </c>
      <c r="B55" s="20">
        <v>4.29</v>
      </c>
      <c r="C55" s="7">
        <f t="shared" si="0"/>
        <v>4</v>
      </c>
      <c r="D55" s="20">
        <v>6.65</v>
      </c>
      <c r="E55" s="20">
        <f t="shared" si="1"/>
        <v>2.3600000000000003</v>
      </c>
      <c r="F55" s="7">
        <f t="shared" si="2"/>
        <v>2</v>
      </c>
      <c r="G55" s="20">
        <f t="shared" si="3"/>
        <v>6</v>
      </c>
    </row>
    <row r="56" spans="1:7" ht="17.25" customHeight="1" x14ac:dyDescent="0.35">
      <c r="A56" s="3" t="s">
        <v>54</v>
      </c>
      <c r="B56" s="20">
        <v>3.7</v>
      </c>
      <c r="C56" s="7">
        <f t="shared" si="0"/>
        <v>3</v>
      </c>
      <c r="D56" s="20">
        <v>6.18</v>
      </c>
      <c r="E56" s="20">
        <f t="shared" si="1"/>
        <v>2.4799999999999995</v>
      </c>
      <c r="F56" s="7">
        <f t="shared" si="2"/>
        <v>2</v>
      </c>
      <c r="G56" s="20">
        <f t="shared" si="3"/>
        <v>5</v>
      </c>
    </row>
    <row r="57" spans="1:7" x14ac:dyDescent="0.35">
      <c r="A57" s="3" t="s">
        <v>55</v>
      </c>
      <c r="B57" s="20">
        <v>2.92</v>
      </c>
      <c r="C57" s="7">
        <f t="shared" si="0"/>
        <v>2</v>
      </c>
      <c r="D57" s="20">
        <v>3.67</v>
      </c>
      <c r="E57" s="20">
        <f t="shared" si="1"/>
        <v>0.75</v>
      </c>
      <c r="F57" s="7">
        <f t="shared" si="2"/>
        <v>0</v>
      </c>
      <c r="G57" s="20">
        <f t="shared" si="3"/>
        <v>2</v>
      </c>
    </row>
    <row r="58" spans="1:7" x14ac:dyDescent="0.35">
      <c r="A58" s="3" t="s">
        <v>56</v>
      </c>
      <c r="B58" s="20">
        <v>4.72</v>
      </c>
      <c r="C58" s="7">
        <f t="shared" si="0"/>
        <v>4</v>
      </c>
      <c r="D58" s="20">
        <v>6.33</v>
      </c>
      <c r="E58" s="20">
        <f t="shared" si="1"/>
        <v>1.6100000000000003</v>
      </c>
      <c r="F58" s="7">
        <f t="shared" si="2"/>
        <v>1</v>
      </c>
      <c r="G58" s="20">
        <f t="shared" si="3"/>
        <v>5</v>
      </c>
    </row>
    <row r="59" spans="1:7" x14ac:dyDescent="0.35">
      <c r="A59" s="3" t="s">
        <v>57</v>
      </c>
      <c r="B59" s="20">
        <v>2.79</v>
      </c>
      <c r="C59" s="7">
        <f t="shared" si="0"/>
        <v>2</v>
      </c>
      <c r="D59" s="20">
        <v>4.3899999999999997</v>
      </c>
      <c r="E59" s="20">
        <f t="shared" si="1"/>
        <v>1.5999999999999996</v>
      </c>
      <c r="F59" s="7">
        <f t="shared" si="2"/>
        <v>1</v>
      </c>
      <c r="G59" s="20">
        <f t="shared" si="3"/>
        <v>3</v>
      </c>
    </row>
    <row r="60" spans="1:7" x14ac:dyDescent="0.35">
      <c r="A60" s="3" t="s">
        <v>58</v>
      </c>
      <c r="B60" s="20">
        <v>3.32</v>
      </c>
      <c r="C60" s="7">
        <f t="shared" si="0"/>
        <v>3</v>
      </c>
      <c r="D60" s="20">
        <v>6.87</v>
      </c>
      <c r="E60" s="20">
        <f t="shared" si="1"/>
        <v>3.5500000000000003</v>
      </c>
      <c r="F60" s="7">
        <f t="shared" si="2"/>
        <v>3</v>
      </c>
      <c r="G60" s="20">
        <f t="shared" si="3"/>
        <v>6</v>
      </c>
    </row>
    <row r="61" spans="1:7" x14ac:dyDescent="0.35">
      <c r="A61" s="3" t="s">
        <v>59</v>
      </c>
      <c r="B61" s="20">
        <v>3.63</v>
      </c>
      <c r="C61" s="7">
        <f t="shared" si="0"/>
        <v>3</v>
      </c>
      <c r="D61" s="20">
        <v>5.96</v>
      </c>
      <c r="E61" s="20">
        <f t="shared" si="1"/>
        <v>2.33</v>
      </c>
      <c r="F61" s="7">
        <f t="shared" si="2"/>
        <v>2</v>
      </c>
      <c r="G61" s="20">
        <f t="shared" si="3"/>
        <v>5</v>
      </c>
    </row>
    <row r="62" spans="1:7" x14ac:dyDescent="0.35">
      <c r="A62" s="3" t="s">
        <v>60</v>
      </c>
      <c r="B62" s="20">
        <v>5.16</v>
      </c>
      <c r="C62" s="7">
        <f t="shared" si="0"/>
        <v>5</v>
      </c>
      <c r="D62" s="20">
        <v>6.08</v>
      </c>
      <c r="E62" s="20">
        <f t="shared" si="1"/>
        <v>0.91999999999999993</v>
      </c>
      <c r="F62" s="7">
        <f t="shared" si="2"/>
        <v>0</v>
      </c>
      <c r="G62" s="20">
        <f t="shared" si="3"/>
        <v>5</v>
      </c>
    </row>
    <row r="63" spans="1:7" x14ac:dyDescent="0.35">
      <c r="A63" s="3" t="s">
        <v>61</v>
      </c>
      <c r="B63" s="20">
        <v>4.21</v>
      </c>
      <c r="C63" s="7">
        <f t="shared" si="0"/>
        <v>4</v>
      </c>
      <c r="D63" s="20">
        <v>7.68</v>
      </c>
      <c r="E63" s="20">
        <f t="shared" si="1"/>
        <v>3.4699999999999998</v>
      </c>
      <c r="F63" s="7">
        <f t="shared" si="2"/>
        <v>3</v>
      </c>
      <c r="G63" s="20">
        <f t="shared" si="3"/>
        <v>7</v>
      </c>
    </row>
    <row r="64" spans="1:7" x14ac:dyDescent="0.35">
      <c r="A64" s="2"/>
    </row>
    <row r="65" spans="1:6" x14ac:dyDescent="0.35">
      <c r="A65" s="2"/>
    </row>
    <row r="66" spans="1:6" x14ac:dyDescent="0.35">
      <c r="A66" s="2"/>
    </row>
    <row r="67" spans="1:6" x14ac:dyDescent="0.35">
      <c r="A67" s="2"/>
    </row>
    <row r="68" spans="1:6" x14ac:dyDescent="0.35">
      <c r="A68" s="4" t="s">
        <v>195</v>
      </c>
      <c r="B68" s="17" t="s">
        <v>196</v>
      </c>
      <c r="D68" s="4" t="s">
        <v>371</v>
      </c>
      <c r="E68" s="17"/>
      <c r="F68" s="17" t="s">
        <v>96</v>
      </c>
    </row>
    <row r="69" spans="1:6" x14ac:dyDescent="0.35">
      <c r="A69" s="4"/>
      <c r="B69" s="17"/>
      <c r="D69" s="4"/>
      <c r="E69" s="17"/>
      <c r="F69" s="17"/>
    </row>
    <row r="70" spans="1:6" x14ac:dyDescent="0.35">
      <c r="A70" s="4" t="s">
        <v>246</v>
      </c>
      <c r="B70" s="17">
        <v>5</v>
      </c>
      <c r="D70" s="4" t="s">
        <v>246</v>
      </c>
      <c r="E70" s="17"/>
      <c r="F70" s="17">
        <v>5</v>
      </c>
    </row>
    <row r="71" spans="1:6" x14ac:dyDescent="0.35">
      <c r="A71" s="4" t="s">
        <v>251</v>
      </c>
      <c r="B71" s="17">
        <v>4</v>
      </c>
      <c r="D71" s="4" t="s">
        <v>251</v>
      </c>
      <c r="E71" s="17"/>
      <c r="F71" s="17">
        <v>4</v>
      </c>
    </row>
    <row r="72" spans="1:6" x14ac:dyDescent="0.35">
      <c r="A72" s="4" t="s">
        <v>250</v>
      </c>
      <c r="B72" s="17">
        <v>3</v>
      </c>
      <c r="D72" s="4" t="s">
        <v>250</v>
      </c>
      <c r="E72" s="17"/>
      <c r="F72" s="17">
        <v>3</v>
      </c>
    </row>
    <row r="73" spans="1:6" x14ac:dyDescent="0.35">
      <c r="A73" s="4" t="s">
        <v>249</v>
      </c>
      <c r="B73" s="17">
        <v>2</v>
      </c>
      <c r="D73" s="4" t="s">
        <v>249</v>
      </c>
      <c r="E73" s="17"/>
      <c r="F73" s="17">
        <v>2</v>
      </c>
    </row>
    <row r="74" spans="1:6" x14ac:dyDescent="0.35">
      <c r="A74" s="4" t="s">
        <v>248</v>
      </c>
      <c r="B74" s="17">
        <v>1</v>
      </c>
      <c r="D74" s="4" t="s">
        <v>248</v>
      </c>
      <c r="E74" s="17"/>
      <c r="F74" s="17">
        <v>1</v>
      </c>
    </row>
    <row r="75" spans="1:6" x14ac:dyDescent="0.35">
      <c r="A75" s="4" t="s">
        <v>247</v>
      </c>
      <c r="B75" s="17">
        <v>0</v>
      </c>
      <c r="D75" s="4" t="s">
        <v>247</v>
      </c>
      <c r="E75" s="17"/>
      <c r="F75" s="17">
        <v>0</v>
      </c>
    </row>
    <row r="76" spans="1:6" x14ac:dyDescent="0.35">
      <c r="A76" s="2"/>
    </row>
    <row r="77" spans="1:6" x14ac:dyDescent="0.35">
      <c r="A77" s="2"/>
      <c r="B77" s="105"/>
    </row>
    <row r="78" spans="1:6" x14ac:dyDescent="0.35">
      <c r="A78" s="2"/>
      <c r="B78" s="105"/>
    </row>
    <row r="79" spans="1:6" x14ac:dyDescent="0.35">
      <c r="A79" s="2"/>
      <c r="B79" s="105"/>
    </row>
    <row r="80" spans="1:6" x14ac:dyDescent="0.35">
      <c r="A80" s="2"/>
    </row>
  </sheetData>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6B7A8-BB09-4475-975D-354C1A8061EA}">
  <dimension ref="A1:V424"/>
  <sheetViews>
    <sheetView workbookViewId="0">
      <selection activeCell="H68" sqref="H68"/>
    </sheetView>
  </sheetViews>
  <sheetFormatPr baseColWidth="10" defaultColWidth="11.44140625" defaultRowHeight="16.2" x14ac:dyDescent="0.35"/>
  <cols>
    <col min="1" max="1" width="24.44140625" style="2" customWidth="1"/>
    <col min="2" max="2" width="11.88671875" style="7" bestFit="1" customWidth="1"/>
    <col min="3" max="7" width="11.88671875" style="7" customWidth="1"/>
    <col min="8" max="8" width="13.33203125" style="58" customWidth="1"/>
    <col min="9" max="9" width="14.109375" style="7" customWidth="1"/>
    <col min="10" max="10" width="22.6640625" style="7" customWidth="1"/>
    <col min="11" max="11" width="16.5546875" style="70" customWidth="1"/>
    <col min="12" max="12" width="13.33203125" style="58" customWidth="1"/>
    <col min="13" max="13" width="13.33203125" style="7" customWidth="1"/>
    <col min="14" max="14" width="15.109375" style="7" customWidth="1"/>
    <col min="15" max="15" width="13.33203125" style="70" customWidth="1"/>
    <col min="16" max="16" width="13.33203125" style="58" customWidth="1"/>
    <col min="17" max="17" width="13.33203125" style="7" customWidth="1"/>
    <col min="18" max="18" width="15.5546875" style="7" customWidth="1"/>
    <col min="19" max="19" width="13.33203125" style="70" customWidth="1"/>
    <col min="20" max="20" width="11.44140625" style="7"/>
    <col min="21" max="21" width="18.33203125" style="7" customWidth="1"/>
    <col min="22" max="22" width="20.44140625" style="7" customWidth="1"/>
    <col min="23" max="16384" width="11.44140625" style="7"/>
  </cols>
  <sheetData>
    <row r="1" spans="1:22" ht="33" thickBot="1" x14ac:dyDescent="0.4">
      <c r="A1" s="1" t="s">
        <v>0</v>
      </c>
      <c r="B1" s="19" t="s">
        <v>63</v>
      </c>
      <c r="C1" s="156" t="s">
        <v>372</v>
      </c>
      <c r="D1" s="172">
        <v>2024</v>
      </c>
      <c r="E1" s="172"/>
      <c r="F1" s="172"/>
      <c r="G1" s="173"/>
      <c r="H1" s="166">
        <v>2023</v>
      </c>
      <c r="I1" s="167"/>
      <c r="J1" s="167"/>
      <c r="K1" s="168"/>
      <c r="L1" s="169">
        <v>2022</v>
      </c>
      <c r="M1" s="170"/>
      <c r="N1" s="170"/>
      <c r="O1" s="171"/>
      <c r="P1" s="166">
        <v>2021</v>
      </c>
      <c r="Q1" s="167"/>
      <c r="R1" s="167"/>
      <c r="S1" s="168"/>
      <c r="U1" s="100" t="s">
        <v>219</v>
      </c>
      <c r="V1" s="99" t="s">
        <v>220</v>
      </c>
    </row>
    <row r="2" spans="1:22" ht="24.6" x14ac:dyDescent="0.35">
      <c r="A2" s="14"/>
      <c r="B2" s="25"/>
      <c r="C2" s="146"/>
      <c r="D2" s="148" t="s">
        <v>373</v>
      </c>
      <c r="E2" s="73" t="s">
        <v>116</v>
      </c>
      <c r="F2" s="72" t="s">
        <v>186</v>
      </c>
      <c r="G2" s="74" t="s">
        <v>187</v>
      </c>
      <c r="H2" s="71" t="s">
        <v>104</v>
      </c>
      <c r="I2" s="73" t="s">
        <v>116</v>
      </c>
      <c r="J2" s="72" t="s">
        <v>186</v>
      </c>
      <c r="K2" s="74" t="s">
        <v>187</v>
      </c>
      <c r="L2" s="71" t="s">
        <v>104</v>
      </c>
      <c r="M2" s="73" t="s">
        <v>116</v>
      </c>
      <c r="N2" s="72" t="s">
        <v>186</v>
      </c>
      <c r="O2" s="74" t="s">
        <v>187</v>
      </c>
      <c r="P2" s="71" t="s">
        <v>104</v>
      </c>
      <c r="Q2" s="73" t="s">
        <v>116</v>
      </c>
      <c r="R2" s="72" t="s">
        <v>186</v>
      </c>
      <c r="S2" s="74" t="s">
        <v>187</v>
      </c>
    </row>
    <row r="3" spans="1:22" x14ac:dyDescent="0.35">
      <c r="A3" s="13" t="s">
        <v>1</v>
      </c>
      <c r="B3" s="104">
        <v>4626</v>
      </c>
      <c r="C3" s="104">
        <v>4629</v>
      </c>
      <c r="D3" s="157">
        <v>5567</v>
      </c>
      <c r="E3" s="149">
        <f>D3/C3</f>
        <v>1.2026355584359474</v>
      </c>
      <c r="F3" s="104">
        <v>24737000</v>
      </c>
      <c r="G3" s="150">
        <f t="shared" ref="G3:G63" si="0">100/F3*D3*980</f>
        <v>22.054654970287427</v>
      </c>
      <c r="H3" s="26">
        <v>2560</v>
      </c>
      <c r="I3" s="31">
        <f t="shared" ref="I3:I34" si="1">H3/B3</f>
        <v>0.55339386078685693</v>
      </c>
      <c r="J3" s="35">
        <v>21498749</v>
      </c>
      <c r="K3" s="32">
        <f t="shared" ref="K3:K34" si="2">100/J3*H3*980</f>
        <v>11.669516212315425</v>
      </c>
      <c r="L3" s="30">
        <v>2560</v>
      </c>
      <c r="M3" s="31">
        <f t="shared" ref="M3:M34" si="3">L3/B3</f>
        <v>0.55339386078685693</v>
      </c>
      <c r="N3" s="28">
        <v>21498749</v>
      </c>
      <c r="O3" s="32">
        <f t="shared" ref="O3:O34" si="4">100/N3*L3*980</f>
        <v>11.669516212315425</v>
      </c>
      <c r="P3" s="26">
        <v>2560</v>
      </c>
      <c r="Q3" s="27">
        <f t="shared" ref="Q3:Q34" si="5">P3/B3</f>
        <v>0.55339386078685693</v>
      </c>
      <c r="R3" s="28">
        <v>21498749</v>
      </c>
      <c r="S3" s="29">
        <f t="shared" ref="S3:S34" si="6">100/R3*P3*980</f>
        <v>11.669516212315425</v>
      </c>
      <c r="U3" s="7">
        <f t="shared" ref="U3:U34" si="7">IF(I3&gt;1.4,$B$72,IF(I3&gt;1,$B$73,IF(I3&gt;0.8,$B$74,IF(I3&gt;0.5,$B$75,IF(I3&gt;0.4,$B$76,$B$77)))))</f>
        <v>2</v>
      </c>
      <c r="V3" s="7">
        <f t="shared" ref="V3:V34" si="8">IF(K3&gt;33,$B$72,IF(K3&gt;=28,$B$73,IF(K3&gt;=21,$B$74,IF(K3&gt;=16,$B$75,IF(K3&gt;=11,$B$76,$B$77)))))</f>
        <v>1</v>
      </c>
    </row>
    <row r="4" spans="1:22" x14ac:dyDescent="0.35">
      <c r="A4" s="3" t="s">
        <v>2</v>
      </c>
      <c r="B4" s="33">
        <v>2210</v>
      </c>
      <c r="C4" s="33">
        <v>2359</v>
      </c>
      <c r="D4" s="157">
        <v>2053</v>
      </c>
      <c r="E4" s="149">
        <f t="shared" ref="E4:E63" si="9">D4/C4</f>
        <v>0.87028401865197114</v>
      </c>
      <c r="F4" s="147">
        <v>7655000</v>
      </c>
      <c r="G4" s="150">
        <f t="shared" si="0"/>
        <v>26.28269105160026</v>
      </c>
      <c r="H4" s="34">
        <v>1355</v>
      </c>
      <c r="I4" s="39">
        <f t="shared" si="1"/>
        <v>0.6131221719457014</v>
      </c>
      <c r="J4" s="35">
        <v>10000000</v>
      </c>
      <c r="K4" s="40">
        <f t="shared" si="2"/>
        <v>13.279000000000002</v>
      </c>
      <c r="L4" s="38">
        <v>967</v>
      </c>
      <c r="M4" s="39">
        <f t="shared" si="3"/>
        <v>0.43755656108597285</v>
      </c>
      <c r="N4" s="35">
        <v>7331607</v>
      </c>
      <c r="O4" s="40">
        <f t="shared" si="4"/>
        <v>12.925679186022927</v>
      </c>
      <c r="P4" s="34">
        <v>1058</v>
      </c>
      <c r="Q4" s="36">
        <f t="shared" si="5"/>
        <v>0.47873303167420816</v>
      </c>
      <c r="R4" s="35">
        <v>8224464</v>
      </c>
      <c r="S4" s="37">
        <f t="shared" si="6"/>
        <v>12.606778994959427</v>
      </c>
      <c r="U4" s="7">
        <f t="shared" si="7"/>
        <v>2</v>
      </c>
      <c r="V4" s="7">
        <f t="shared" si="8"/>
        <v>1</v>
      </c>
    </row>
    <row r="5" spans="1:22" x14ac:dyDescent="0.35">
      <c r="A5" s="3" t="s">
        <v>3</v>
      </c>
      <c r="B5" s="33">
        <v>1700</v>
      </c>
      <c r="C5" s="33">
        <v>1718</v>
      </c>
      <c r="D5" s="157">
        <v>1570</v>
      </c>
      <c r="E5" s="149">
        <f t="shared" si="9"/>
        <v>0.91385331781140866</v>
      </c>
      <c r="F5" s="147">
        <v>7258000</v>
      </c>
      <c r="G5" s="150">
        <f t="shared" si="0"/>
        <v>21.198677321576195</v>
      </c>
      <c r="H5" s="34">
        <v>1048</v>
      </c>
      <c r="I5" s="39">
        <f t="shared" si="1"/>
        <v>0.6164705882352941</v>
      </c>
      <c r="J5" s="35">
        <v>5534166</v>
      </c>
      <c r="K5" s="40">
        <f t="shared" si="2"/>
        <v>18.558171186046824</v>
      </c>
      <c r="L5" s="38">
        <v>485</v>
      </c>
      <c r="M5" s="39">
        <f t="shared" si="3"/>
        <v>0.28529411764705881</v>
      </c>
      <c r="N5" s="35">
        <v>6470770</v>
      </c>
      <c r="O5" s="40">
        <f t="shared" si="4"/>
        <v>7.3453391172920695</v>
      </c>
      <c r="P5" s="34">
        <v>437</v>
      </c>
      <c r="Q5" s="36">
        <f t="shared" si="5"/>
        <v>0.25705882352941178</v>
      </c>
      <c r="R5" s="35">
        <v>6243404</v>
      </c>
      <c r="S5" s="37">
        <f t="shared" si="6"/>
        <v>6.8593991354716115</v>
      </c>
      <c r="U5" s="7">
        <f t="shared" si="7"/>
        <v>2</v>
      </c>
      <c r="V5" s="7">
        <f t="shared" si="8"/>
        <v>2</v>
      </c>
    </row>
    <row r="6" spans="1:22" x14ac:dyDescent="0.35">
      <c r="A6" s="3" t="s">
        <v>4</v>
      </c>
      <c r="B6" s="33">
        <v>1051</v>
      </c>
      <c r="C6" s="33">
        <v>1100</v>
      </c>
      <c r="D6" s="157">
        <v>2068</v>
      </c>
      <c r="E6" s="149">
        <f t="shared" si="9"/>
        <v>1.88</v>
      </c>
      <c r="F6" s="147">
        <v>8434000</v>
      </c>
      <c r="G6" s="150">
        <f t="shared" si="0"/>
        <v>24.029404790135168</v>
      </c>
      <c r="H6" s="34">
        <v>1097</v>
      </c>
      <c r="I6" s="39">
        <f t="shared" si="1"/>
        <v>1.0437678401522359</v>
      </c>
      <c r="J6" s="35">
        <v>8733000</v>
      </c>
      <c r="K6" s="40">
        <f t="shared" si="2"/>
        <v>12.310317187678919</v>
      </c>
      <c r="L6" s="38">
        <v>685</v>
      </c>
      <c r="M6" s="39">
        <f t="shared" si="3"/>
        <v>0.65176022835394865</v>
      </c>
      <c r="N6" s="35">
        <v>8880000</v>
      </c>
      <c r="O6" s="40">
        <f t="shared" si="4"/>
        <v>7.5596846846846848</v>
      </c>
      <c r="P6" s="34">
        <v>637</v>
      </c>
      <c r="Q6" s="36">
        <f t="shared" si="5"/>
        <v>0.6060894386298763</v>
      </c>
      <c r="R6" s="35">
        <v>8450433</v>
      </c>
      <c r="S6" s="37">
        <f t="shared" si="6"/>
        <v>7.3873137625018739</v>
      </c>
      <c r="U6" s="7">
        <f t="shared" si="7"/>
        <v>6</v>
      </c>
      <c r="V6" s="7">
        <f t="shared" si="8"/>
        <v>1</v>
      </c>
    </row>
    <row r="7" spans="1:22" x14ac:dyDescent="0.35">
      <c r="A7" s="3" t="s">
        <v>5</v>
      </c>
      <c r="B7" s="33">
        <v>1723</v>
      </c>
      <c r="C7" s="33">
        <v>1777</v>
      </c>
      <c r="D7" s="157">
        <v>1840</v>
      </c>
      <c r="E7" s="149">
        <f t="shared" si="9"/>
        <v>1.0354530106921778</v>
      </c>
      <c r="F7" s="147">
        <v>4977000</v>
      </c>
      <c r="G7" s="150">
        <f t="shared" si="0"/>
        <v>36.230661040787624</v>
      </c>
      <c r="H7" s="34">
        <v>1464</v>
      </c>
      <c r="I7" s="39">
        <f t="shared" si="1"/>
        <v>0.84968078932095181</v>
      </c>
      <c r="J7" s="35">
        <v>4700000</v>
      </c>
      <c r="K7" s="40">
        <f t="shared" si="2"/>
        <v>30.525957446808512</v>
      </c>
      <c r="L7" s="38">
        <v>623</v>
      </c>
      <c r="M7" s="39">
        <f t="shared" si="3"/>
        <v>0.36157864190365641</v>
      </c>
      <c r="N7" s="35">
        <v>6500000</v>
      </c>
      <c r="O7" s="40">
        <f t="shared" si="4"/>
        <v>9.3929230769230756</v>
      </c>
      <c r="P7" s="34">
        <v>623.29</v>
      </c>
      <c r="Q7" s="36">
        <f t="shared" si="5"/>
        <v>0.36174695298897269</v>
      </c>
      <c r="R7" s="35">
        <v>6152701</v>
      </c>
      <c r="S7" s="37">
        <f t="shared" si="6"/>
        <v>9.9277406784434987</v>
      </c>
      <c r="U7" s="7">
        <f t="shared" si="7"/>
        <v>4</v>
      </c>
      <c r="V7" s="7">
        <f t="shared" si="8"/>
        <v>6</v>
      </c>
    </row>
    <row r="8" spans="1:22" x14ac:dyDescent="0.35">
      <c r="A8" s="3" t="s">
        <v>6</v>
      </c>
      <c r="B8" s="33">
        <v>55206</v>
      </c>
      <c r="C8" s="33">
        <v>55070</v>
      </c>
      <c r="D8" s="157">
        <v>22520</v>
      </c>
      <c r="E8" s="149">
        <f t="shared" si="9"/>
        <v>0.40893408389322683</v>
      </c>
      <c r="F8" s="147">
        <v>278804000</v>
      </c>
      <c r="G8" s="150">
        <f t="shared" si="0"/>
        <v>7.9158118247944786</v>
      </c>
      <c r="H8" s="34">
        <v>16486</v>
      </c>
      <c r="I8" s="39">
        <f t="shared" si="1"/>
        <v>0.29862696083759011</v>
      </c>
      <c r="J8" s="35">
        <v>308020074</v>
      </c>
      <c r="K8" s="40">
        <f t="shared" si="2"/>
        <v>5.2452035966980519</v>
      </c>
      <c r="L8" s="38">
        <v>10046</v>
      </c>
      <c r="M8" s="39">
        <f t="shared" si="3"/>
        <v>0.18197297395210665</v>
      </c>
      <c r="N8" s="35">
        <v>318599377</v>
      </c>
      <c r="O8" s="40">
        <f t="shared" si="4"/>
        <v>3.0901127593855904</v>
      </c>
      <c r="P8" s="34">
        <v>7283</v>
      </c>
      <c r="Q8" s="36">
        <f t="shared" si="5"/>
        <v>0.13192406622468572</v>
      </c>
      <c r="R8" s="35">
        <v>323863993</v>
      </c>
      <c r="S8" s="37">
        <f t="shared" si="6"/>
        <v>2.2038078187963301</v>
      </c>
      <c r="U8" s="7">
        <f t="shared" si="7"/>
        <v>0</v>
      </c>
      <c r="V8" s="7">
        <f t="shared" si="8"/>
        <v>0</v>
      </c>
    </row>
    <row r="9" spans="1:22" x14ac:dyDescent="0.35">
      <c r="A9" s="3" t="s">
        <v>7</v>
      </c>
      <c r="B9" s="33">
        <v>4371</v>
      </c>
      <c r="C9" s="151">
        <v>4456</v>
      </c>
      <c r="D9" s="158">
        <v>4285</v>
      </c>
      <c r="E9" s="152">
        <f t="shared" si="9"/>
        <v>0.96162477558348292</v>
      </c>
      <c r="F9" s="158">
        <v>40120000</v>
      </c>
      <c r="G9" s="153">
        <f t="shared" si="0"/>
        <v>10.466849451645064</v>
      </c>
      <c r="H9" s="34">
        <v>4820</v>
      </c>
      <c r="I9" s="39">
        <f t="shared" si="1"/>
        <v>1.1027224891329215</v>
      </c>
      <c r="J9" s="35">
        <v>32310600</v>
      </c>
      <c r="K9" s="40">
        <f t="shared" si="2"/>
        <v>14.61935092508341</v>
      </c>
      <c r="L9" s="38">
        <v>4326</v>
      </c>
      <c r="M9" s="39">
        <f t="shared" si="3"/>
        <v>0.98970487302676735</v>
      </c>
      <c r="N9" s="35">
        <v>34575300</v>
      </c>
      <c r="O9" s="40">
        <f t="shared" si="4"/>
        <v>12.261585582771517</v>
      </c>
      <c r="P9" s="34">
        <v>3743</v>
      </c>
      <c r="Q9" s="36">
        <f t="shared" si="5"/>
        <v>0.85632578357355293</v>
      </c>
      <c r="R9" s="35">
        <v>37912911</v>
      </c>
      <c r="S9" s="37">
        <f t="shared" si="6"/>
        <v>9.675173715887972</v>
      </c>
      <c r="U9" s="7">
        <f t="shared" si="7"/>
        <v>6</v>
      </c>
      <c r="V9" s="7">
        <f t="shared" si="8"/>
        <v>1</v>
      </c>
    </row>
    <row r="10" spans="1:22" x14ac:dyDescent="0.35">
      <c r="A10" s="3" t="s">
        <v>8</v>
      </c>
      <c r="B10" s="33">
        <v>582</v>
      </c>
      <c r="C10" s="33">
        <v>621</v>
      </c>
      <c r="D10" s="44">
        <v>410</v>
      </c>
      <c r="E10" s="149">
        <f t="shared" si="9"/>
        <v>0.66022544283413853</v>
      </c>
      <c r="F10" s="147">
        <v>3153000</v>
      </c>
      <c r="G10" s="150">
        <f t="shared" si="0"/>
        <v>12.743418966064066</v>
      </c>
      <c r="H10" s="45">
        <v>354.22</v>
      </c>
      <c r="I10" s="39">
        <f t="shared" si="1"/>
        <v>0.6086254295532646</v>
      </c>
      <c r="J10" s="44">
        <v>3415984.22</v>
      </c>
      <c r="K10" s="40">
        <f t="shared" si="2"/>
        <v>10.162096123500243</v>
      </c>
      <c r="L10" s="43">
        <v>341.019999982</v>
      </c>
      <c r="M10" s="39">
        <f t="shared" si="3"/>
        <v>0.58594501715120273</v>
      </c>
      <c r="N10" s="44">
        <v>3326826.0389999999</v>
      </c>
      <c r="O10" s="40">
        <f t="shared" si="4"/>
        <v>10.045598900110088</v>
      </c>
      <c r="P10" s="41">
        <v>274.80000019200003</v>
      </c>
      <c r="Q10" s="36">
        <f t="shared" si="5"/>
        <v>0.47216494878350518</v>
      </c>
      <c r="R10" s="42">
        <v>3365320.5890000002</v>
      </c>
      <c r="S10" s="37">
        <f t="shared" si="6"/>
        <v>8.0023282497488104</v>
      </c>
      <c r="U10" s="7">
        <f t="shared" si="7"/>
        <v>2</v>
      </c>
      <c r="V10" s="7">
        <f t="shared" si="8"/>
        <v>0</v>
      </c>
    </row>
    <row r="11" spans="1:22" x14ac:dyDescent="0.35">
      <c r="A11" s="3" t="s">
        <v>9</v>
      </c>
      <c r="B11" s="33">
        <v>894</v>
      </c>
      <c r="C11" s="33">
        <v>920</v>
      </c>
      <c r="D11" s="157">
        <v>1097</v>
      </c>
      <c r="E11" s="149">
        <f t="shared" si="9"/>
        <v>1.192391304347826</v>
      </c>
      <c r="F11" s="147">
        <v>2471000</v>
      </c>
      <c r="G11" s="150">
        <f t="shared" si="0"/>
        <v>43.507082152974505</v>
      </c>
      <c r="H11" s="34">
        <v>1034</v>
      </c>
      <c r="I11" s="39">
        <f t="shared" si="1"/>
        <v>1.1565995525727069</v>
      </c>
      <c r="J11" s="35">
        <v>2306346</v>
      </c>
      <c r="K11" s="40">
        <f t="shared" si="2"/>
        <v>43.936165692398284</v>
      </c>
      <c r="L11" s="38">
        <v>440</v>
      </c>
      <c r="M11" s="39">
        <f t="shared" si="3"/>
        <v>0.49217002237136465</v>
      </c>
      <c r="N11" s="35">
        <v>2819910</v>
      </c>
      <c r="O11" s="40">
        <f t="shared" si="4"/>
        <v>15.2912681610406</v>
      </c>
      <c r="P11" s="34">
        <v>398</v>
      </c>
      <c r="Q11" s="36">
        <f t="shared" si="5"/>
        <v>0.44519015659955258</v>
      </c>
      <c r="R11" s="35">
        <v>2487584</v>
      </c>
      <c r="S11" s="37">
        <f t="shared" si="6"/>
        <v>15.679470522402461</v>
      </c>
      <c r="U11" s="7">
        <f t="shared" si="7"/>
        <v>6</v>
      </c>
      <c r="V11" s="7">
        <f t="shared" si="8"/>
        <v>9</v>
      </c>
    </row>
    <row r="12" spans="1:22" x14ac:dyDescent="0.35">
      <c r="A12" s="3" t="s">
        <v>11</v>
      </c>
      <c r="B12" s="33">
        <v>482</v>
      </c>
      <c r="C12" s="33">
        <v>483</v>
      </c>
      <c r="D12" s="44">
        <v>493</v>
      </c>
      <c r="E12" s="149">
        <f t="shared" si="9"/>
        <v>1.020703933747412</v>
      </c>
      <c r="F12" s="147">
        <v>1742000</v>
      </c>
      <c r="G12" s="150">
        <f t="shared" si="0"/>
        <v>27.734787600459242</v>
      </c>
      <c r="H12" s="45">
        <v>343.24</v>
      </c>
      <c r="I12" s="39">
        <f t="shared" si="1"/>
        <v>0.71211618257261411</v>
      </c>
      <c r="J12" s="44">
        <v>1682713.72</v>
      </c>
      <c r="K12" s="40">
        <f t="shared" si="2"/>
        <v>19.990043226128805</v>
      </c>
      <c r="L12" s="43">
        <v>228.02999972999999</v>
      </c>
      <c r="M12" s="39">
        <f t="shared" si="3"/>
        <v>0.47309128574688791</v>
      </c>
      <c r="N12" s="44">
        <v>1784162.554</v>
      </c>
      <c r="O12" s="40">
        <f t="shared" si="4"/>
        <v>12.525170379481017</v>
      </c>
      <c r="P12" s="41">
        <v>189.829999921</v>
      </c>
      <c r="Q12" s="36">
        <f t="shared" si="5"/>
        <v>0.39383817410995847</v>
      </c>
      <c r="R12" s="42">
        <v>1958611.355</v>
      </c>
      <c r="S12" s="37">
        <f t="shared" si="6"/>
        <v>9.4982294189027616</v>
      </c>
      <c r="U12" s="7">
        <f t="shared" si="7"/>
        <v>2</v>
      </c>
      <c r="V12" s="7">
        <f t="shared" si="8"/>
        <v>2</v>
      </c>
    </row>
    <row r="13" spans="1:22" x14ac:dyDescent="0.35">
      <c r="A13" s="3" t="s">
        <v>10</v>
      </c>
      <c r="B13" s="33">
        <v>3622</v>
      </c>
      <c r="C13" s="33">
        <v>3696</v>
      </c>
      <c r="D13" s="157">
        <v>5868</v>
      </c>
      <c r="E13" s="149">
        <f t="shared" si="9"/>
        <v>1.5876623376623376</v>
      </c>
      <c r="F13" s="147">
        <v>28872000</v>
      </c>
      <c r="G13" s="150">
        <f t="shared" si="0"/>
        <v>19.917705735660849</v>
      </c>
      <c r="H13" s="34">
        <v>3667</v>
      </c>
      <c r="I13" s="39">
        <f t="shared" si="1"/>
        <v>1.0124240750966318</v>
      </c>
      <c r="J13" s="35">
        <v>24291830</v>
      </c>
      <c r="K13" s="40">
        <f t="shared" si="2"/>
        <v>14.793698128136086</v>
      </c>
      <c r="L13" s="38">
        <v>2260</v>
      </c>
      <c r="M13" s="39">
        <f t="shared" si="3"/>
        <v>0.62396466040861398</v>
      </c>
      <c r="N13" s="35">
        <v>25115512</v>
      </c>
      <c r="O13" s="40">
        <f t="shared" si="4"/>
        <v>8.8184545073180267</v>
      </c>
      <c r="P13" s="34">
        <v>1587</v>
      </c>
      <c r="Q13" s="36">
        <f t="shared" si="5"/>
        <v>0.43815571507454443</v>
      </c>
      <c r="R13" s="35">
        <v>27644811</v>
      </c>
      <c r="S13" s="37">
        <f t="shared" si="6"/>
        <v>5.6258659174772436</v>
      </c>
      <c r="U13" s="7">
        <f t="shared" si="7"/>
        <v>6</v>
      </c>
      <c r="V13" s="7">
        <f t="shared" si="8"/>
        <v>1</v>
      </c>
    </row>
    <row r="14" spans="1:22" x14ac:dyDescent="0.35">
      <c r="A14" s="3" t="s">
        <v>12</v>
      </c>
      <c r="B14" s="33">
        <v>991</v>
      </c>
      <c r="C14" s="33">
        <v>1016</v>
      </c>
      <c r="D14" s="157">
        <v>1564</v>
      </c>
      <c r="E14" s="149">
        <f t="shared" si="9"/>
        <v>1.5393700787401574</v>
      </c>
      <c r="F14" s="147">
        <v>3889000</v>
      </c>
      <c r="G14" s="150">
        <f t="shared" si="0"/>
        <v>39.411673952172798</v>
      </c>
      <c r="H14" s="34">
        <v>853</v>
      </c>
      <c r="I14" s="39">
        <f t="shared" si="1"/>
        <v>0.86074672048435918</v>
      </c>
      <c r="J14" s="35">
        <v>3805003</v>
      </c>
      <c r="K14" s="40">
        <f t="shared" si="2"/>
        <v>21.969496476086878</v>
      </c>
      <c r="L14" s="38">
        <v>853</v>
      </c>
      <c r="M14" s="39">
        <f t="shared" si="3"/>
        <v>0.86074672048435918</v>
      </c>
      <c r="N14" s="35">
        <v>3805003</v>
      </c>
      <c r="O14" s="40">
        <f t="shared" si="4"/>
        <v>21.969496476086878</v>
      </c>
      <c r="P14" s="34">
        <v>707</v>
      </c>
      <c r="Q14" s="36">
        <f t="shared" si="5"/>
        <v>0.71342078708375378</v>
      </c>
      <c r="R14" s="35">
        <v>4076261</v>
      </c>
      <c r="S14" s="37">
        <f t="shared" si="6"/>
        <v>16.997439565327145</v>
      </c>
      <c r="U14" s="7">
        <f t="shared" si="7"/>
        <v>4</v>
      </c>
      <c r="V14" s="7">
        <f t="shared" si="8"/>
        <v>4</v>
      </c>
    </row>
    <row r="15" spans="1:22" x14ac:dyDescent="0.35">
      <c r="A15" s="3" t="s">
        <v>13</v>
      </c>
      <c r="B15" s="33">
        <v>1490</v>
      </c>
      <c r="C15" s="33">
        <v>1589</v>
      </c>
      <c r="D15" s="44">
        <v>1746</v>
      </c>
      <c r="E15" s="149">
        <f t="shared" si="9"/>
        <v>1.0988042794210195</v>
      </c>
      <c r="F15" s="147">
        <v>7757000</v>
      </c>
      <c r="G15" s="150">
        <f t="shared" si="0"/>
        <v>22.058527781358773</v>
      </c>
      <c r="H15" s="45">
        <v>1361.72</v>
      </c>
      <c r="I15" s="39">
        <f t="shared" si="1"/>
        <v>0.91390604026845634</v>
      </c>
      <c r="J15" s="44">
        <v>6229931.3200000003</v>
      </c>
      <c r="K15" s="40">
        <f t="shared" si="2"/>
        <v>21.420550748543405</v>
      </c>
      <c r="L15" s="43">
        <v>1264.6169996210001</v>
      </c>
      <c r="M15" s="39">
        <f t="shared" si="3"/>
        <v>0.84873624135637593</v>
      </c>
      <c r="N15" s="44">
        <v>6605001.4289999995</v>
      </c>
      <c r="O15" s="40">
        <f t="shared" si="4"/>
        <v>18.763427577580622</v>
      </c>
      <c r="P15" s="41">
        <v>996.01699923999979</v>
      </c>
      <c r="Q15" s="36">
        <f t="shared" si="5"/>
        <v>0.66846778472483204</v>
      </c>
      <c r="R15" s="42">
        <v>7037086.4579999996</v>
      </c>
      <c r="S15" s="37">
        <f t="shared" si="6"/>
        <v>13.870749849116033</v>
      </c>
      <c r="U15" s="7">
        <f t="shared" si="7"/>
        <v>4</v>
      </c>
      <c r="V15" s="7">
        <f t="shared" si="8"/>
        <v>4</v>
      </c>
    </row>
    <row r="16" spans="1:22" x14ac:dyDescent="0.35">
      <c r="A16" s="3" t="s">
        <v>14</v>
      </c>
      <c r="B16" s="33">
        <v>326</v>
      </c>
      <c r="C16" s="33">
        <v>330</v>
      </c>
      <c r="D16" s="44">
        <v>300</v>
      </c>
      <c r="E16" s="149">
        <f t="shared" si="9"/>
        <v>0.90909090909090906</v>
      </c>
      <c r="F16" s="147">
        <v>1340000</v>
      </c>
      <c r="G16" s="150">
        <f t="shared" si="0"/>
        <v>21.940298507462686</v>
      </c>
      <c r="H16" s="45">
        <v>226.62</v>
      </c>
      <c r="I16" s="39">
        <f t="shared" si="1"/>
        <v>0.69515337423312884</v>
      </c>
      <c r="J16" s="44">
        <v>1252093.8</v>
      </c>
      <c r="K16" s="40">
        <f t="shared" si="2"/>
        <v>17.737297317501294</v>
      </c>
      <c r="L16" s="43">
        <v>188.519999501</v>
      </c>
      <c r="M16" s="39">
        <f t="shared" si="3"/>
        <v>0.57828220705828226</v>
      </c>
      <c r="N16" s="44">
        <v>1375080.882</v>
      </c>
      <c r="O16" s="40">
        <f t="shared" si="4"/>
        <v>13.435544187209493</v>
      </c>
      <c r="P16" s="41">
        <v>188.519999501</v>
      </c>
      <c r="Q16" s="36">
        <f t="shared" si="5"/>
        <v>0.57828220705828226</v>
      </c>
      <c r="R16" s="42">
        <v>1383644.054</v>
      </c>
      <c r="S16" s="37">
        <f t="shared" si="6"/>
        <v>13.352393556484721</v>
      </c>
      <c r="U16" s="7">
        <f t="shared" si="7"/>
        <v>2</v>
      </c>
      <c r="V16" s="7">
        <f t="shared" si="8"/>
        <v>2</v>
      </c>
    </row>
    <row r="17" spans="1:22" x14ac:dyDescent="0.35">
      <c r="A17" s="3" t="s">
        <v>15</v>
      </c>
      <c r="B17" s="33">
        <v>1386</v>
      </c>
      <c r="C17" s="33">
        <v>1376</v>
      </c>
      <c r="D17" s="44">
        <v>1187</v>
      </c>
      <c r="E17" s="149">
        <f t="shared" si="9"/>
        <v>0.86264534883720934</v>
      </c>
      <c r="F17" s="147">
        <v>5452000</v>
      </c>
      <c r="G17" s="150">
        <f t="shared" si="0"/>
        <v>21.336390315480557</v>
      </c>
      <c r="H17" s="45">
        <v>1004.36</v>
      </c>
      <c r="I17" s="39">
        <f t="shared" si="1"/>
        <v>0.72464646464646465</v>
      </c>
      <c r="J17" s="44">
        <v>6472818.7999999998</v>
      </c>
      <c r="K17" s="40">
        <f t="shared" si="2"/>
        <v>15.206246774589149</v>
      </c>
      <c r="L17" s="43">
        <v>856.361000064</v>
      </c>
      <c r="M17" s="39">
        <f t="shared" si="3"/>
        <v>0.61786507941125546</v>
      </c>
      <c r="N17" s="44">
        <v>6646975.0140000004</v>
      </c>
      <c r="O17" s="40">
        <f t="shared" si="4"/>
        <v>12.62580013156523</v>
      </c>
      <c r="P17" s="41">
        <v>800.40100050199999</v>
      </c>
      <c r="Q17" s="36">
        <f t="shared" si="5"/>
        <v>0.57748989935209238</v>
      </c>
      <c r="R17" s="42">
        <v>6928713.352</v>
      </c>
      <c r="S17" s="37">
        <f t="shared" si="6"/>
        <v>11.320903905853488</v>
      </c>
      <c r="U17" s="7">
        <f t="shared" si="7"/>
        <v>2</v>
      </c>
      <c r="V17" s="7">
        <f t="shared" si="8"/>
        <v>1</v>
      </c>
    </row>
    <row r="18" spans="1:22" x14ac:dyDescent="0.35">
      <c r="A18" s="3" t="s">
        <v>16</v>
      </c>
      <c r="B18" s="33">
        <v>2672</v>
      </c>
      <c r="C18" s="33">
        <v>2704</v>
      </c>
      <c r="D18" s="49">
        <v>1823</v>
      </c>
      <c r="E18" s="149">
        <f t="shared" si="9"/>
        <v>0.67418639053254437</v>
      </c>
      <c r="F18" s="147">
        <v>9105000</v>
      </c>
      <c r="G18" s="150">
        <f t="shared" si="0"/>
        <v>19.621526633717739</v>
      </c>
      <c r="H18" s="50">
        <v>1387.05</v>
      </c>
      <c r="I18" s="39">
        <f t="shared" si="1"/>
        <v>0.51910553892215572</v>
      </c>
      <c r="J18" s="49">
        <v>7605306.4100000001</v>
      </c>
      <c r="K18" s="40">
        <f t="shared" si="2"/>
        <v>17.87316548104733</v>
      </c>
      <c r="L18" s="48">
        <v>994.21999959599998</v>
      </c>
      <c r="M18" s="39">
        <f t="shared" si="3"/>
        <v>0.37208832320209578</v>
      </c>
      <c r="N18" s="49">
        <v>7769368.3490000004</v>
      </c>
      <c r="O18" s="40">
        <f t="shared" si="4"/>
        <v>12.540731187362063</v>
      </c>
      <c r="P18" s="46">
        <v>674.41999976320005</v>
      </c>
      <c r="Q18" s="36">
        <f t="shared" si="5"/>
        <v>0.25240269452215569</v>
      </c>
      <c r="R18" s="47">
        <v>8386014.2589999996</v>
      </c>
      <c r="S18" s="37">
        <f t="shared" si="6"/>
        <v>7.8813555445438714</v>
      </c>
      <c r="U18" s="7">
        <f t="shared" si="7"/>
        <v>2</v>
      </c>
      <c r="V18" s="7">
        <f t="shared" si="8"/>
        <v>2</v>
      </c>
    </row>
    <row r="19" spans="1:22" x14ac:dyDescent="0.35">
      <c r="A19" s="3" t="s">
        <v>17</v>
      </c>
      <c r="B19" s="33">
        <v>562</v>
      </c>
      <c r="C19" s="33">
        <v>573</v>
      </c>
      <c r="D19" s="44">
        <v>444</v>
      </c>
      <c r="E19" s="149">
        <f t="shared" si="9"/>
        <v>0.77486910994764402</v>
      </c>
      <c r="F19" s="147">
        <v>2370000</v>
      </c>
      <c r="G19" s="150">
        <f t="shared" si="0"/>
        <v>18.359493670886078</v>
      </c>
      <c r="H19" s="45">
        <v>389.93</v>
      </c>
      <c r="I19" s="39">
        <f t="shared" si="1"/>
        <v>0.69382562277580073</v>
      </c>
      <c r="J19" s="44">
        <v>2644160.69</v>
      </c>
      <c r="K19" s="40">
        <f t="shared" si="2"/>
        <v>14.451897777816219</v>
      </c>
      <c r="L19" s="43">
        <v>320.93000030400003</v>
      </c>
      <c r="M19" s="39">
        <f t="shared" si="3"/>
        <v>0.57104982260498227</v>
      </c>
      <c r="N19" s="44">
        <v>2701525.6290000002</v>
      </c>
      <c r="O19" s="40">
        <f t="shared" si="4"/>
        <v>11.641992099639637</v>
      </c>
      <c r="P19" s="41">
        <v>243.72999954399998</v>
      </c>
      <c r="Q19" s="36">
        <f t="shared" si="5"/>
        <v>0.43368327320996436</v>
      </c>
      <c r="R19" s="42">
        <v>2903978.7439999999</v>
      </c>
      <c r="S19" s="37">
        <f t="shared" si="6"/>
        <v>8.2251083981460429</v>
      </c>
      <c r="U19" s="7">
        <f t="shared" si="7"/>
        <v>2</v>
      </c>
      <c r="V19" s="7">
        <f t="shared" si="8"/>
        <v>1</v>
      </c>
    </row>
    <row r="20" spans="1:22" x14ac:dyDescent="0.35">
      <c r="A20" s="3" t="s">
        <v>18</v>
      </c>
      <c r="B20" s="33">
        <v>828</v>
      </c>
      <c r="C20" s="33">
        <v>851</v>
      </c>
      <c r="D20" s="44">
        <v>2071</v>
      </c>
      <c r="E20" s="149">
        <f t="shared" si="9"/>
        <v>2.4336075205640424</v>
      </c>
      <c r="F20" s="147">
        <v>4635000</v>
      </c>
      <c r="G20" s="150">
        <f t="shared" si="0"/>
        <v>43.788133764832793</v>
      </c>
      <c r="H20" s="45">
        <v>1907.23</v>
      </c>
      <c r="I20" s="39">
        <f t="shared" si="1"/>
        <v>2.3034178743961351</v>
      </c>
      <c r="J20" s="44">
        <v>4787479.8600000003</v>
      </c>
      <c r="K20" s="40">
        <f t="shared" si="2"/>
        <v>39.041112540575782</v>
      </c>
      <c r="L20" s="43">
        <v>1731.8849930769998</v>
      </c>
      <c r="M20" s="39">
        <f t="shared" si="3"/>
        <v>2.0916485423635263</v>
      </c>
      <c r="N20" s="44">
        <v>4943051.3380000005</v>
      </c>
      <c r="O20" s="40">
        <f t="shared" si="4"/>
        <v>34.336023989226462</v>
      </c>
      <c r="P20" s="41">
        <v>1536.0849928859998</v>
      </c>
      <c r="Q20" s="36">
        <f t="shared" si="5"/>
        <v>1.855175112181159</v>
      </c>
      <c r="R20" s="42">
        <v>5530901.0120000001</v>
      </c>
      <c r="S20" s="37">
        <f t="shared" si="6"/>
        <v>27.217324804081663</v>
      </c>
      <c r="U20" s="7">
        <f t="shared" si="7"/>
        <v>9</v>
      </c>
      <c r="V20" s="7">
        <f t="shared" si="8"/>
        <v>9</v>
      </c>
    </row>
    <row r="21" spans="1:22" x14ac:dyDescent="0.35">
      <c r="A21" s="3" t="s">
        <v>19</v>
      </c>
      <c r="B21" s="33">
        <v>950</v>
      </c>
      <c r="C21" s="151">
        <v>1002</v>
      </c>
      <c r="D21" s="159">
        <v>1333</v>
      </c>
      <c r="E21" s="152">
        <f t="shared" si="9"/>
        <v>1.3303393213572854</v>
      </c>
      <c r="F21" s="159">
        <v>6865000</v>
      </c>
      <c r="G21" s="153">
        <f t="shared" si="0"/>
        <v>19.02898761835397</v>
      </c>
      <c r="H21" s="45">
        <v>1239.8800000000001</v>
      </c>
      <c r="I21" s="39">
        <f t="shared" si="1"/>
        <v>1.3051368421052634</v>
      </c>
      <c r="J21" s="44">
        <v>5737179.0300000003</v>
      </c>
      <c r="K21" s="40">
        <f t="shared" si="2"/>
        <v>21.17909156479644</v>
      </c>
      <c r="L21" s="43">
        <v>1126.4949940488</v>
      </c>
      <c r="M21" s="39">
        <f t="shared" si="3"/>
        <v>1.1857842042618947</v>
      </c>
      <c r="N21" s="44">
        <v>5997044.1840000004</v>
      </c>
      <c r="O21" s="40">
        <f t="shared" si="4"/>
        <v>18.408486919492468</v>
      </c>
      <c r="P21" s="41">
        <v>884.49499404879998</v>
      </c>
      <c r="Q21" s="36">
        <f t="shared" si="5"/>
        <v>0.93104736215663153</v>
      </c>
      <c r="R21" s="42">
        <v>6654258.2989999996</v>
      </c>
      <c r="S21" s="37">
        <f t="shared" si="6"/>
        <v>13.026321720905953</v>
      </c>
      <c r="U21" s="7">
        <f t="shared" si="7"/>
        <v>6</v>
      </c>
      <c r="V21" s="7">
        <f t="shared" si="8"/>
        <v>4</v>
      </c>
    </row>
    <row r="22" spans="1:22" x14ac:dyDescent="0.35">
      <c r="A22" s="3" t="s">
        <v>20</v>
      </c>
      <c r="B22" s="33">
        <v>3033</v>
      </c>
      <c r="C22" s="33">
        <v>3064</v>
      </c>
      <c r="D22" s="157">
        <v>3673</v>
      </c>
      <c r="E22" s="149">
        <f t="shared" si="9"/>
        <v>1.1987597911227155</v>
      </c>
      <c r="F22" s="147">
        <v>11972000</v>
      </c>
      <c r="G22" s="150">
        <f t="shared" si="0"/>
        <v>30.066321416638825</v>
      </c>
      <c r="H22" s="34">
        <v>2765</v>
      </c>
      <c r="I22" s="39">
        <f t="shared" si="1"/>
        <v>0.91163864160896801</v>
      </c>
      <c r="J22" s="35">
        <v>11466034</v>
      </c>
      <c r="K22" s="40">
        <f t="shared" si="2"/>
        <v>23.632408555565075</v>
      </c>
      <c r="L22" s="38">
        <v>2178</v>
      </c>
      <c r="M22" s="39">
        <f t="shared" si="3"/>
        <v>0.71810089020771517</v>
      </c>
      <c r="N22" s="35">
        <v>12967529</v>
      </c>
      <c r="O22" s="40">
        <f t="shared" si="4"/>
        <v>16.459882218115727</v>
      </c>
      <c r="P22" s="34">
        <v>1636</v>
      </c>
      <c r="Q22" s="36">
        <f t="shared" si="5"/>
        <v>0.5393999340586878</v>
      </c>
      <c r="R22" s="35">
        <v>14083497</v>
      </c>
      <c r="S22" s="37">
        <f t="shared" si="6"/>
        <v>11.384104388277995</v>
      </c>
      <c r="U22" s="7">
        <f t="shared" si="7"/>
        <v>4</v>
      </c>
      <c r="V22" s="7">
        <f t="shared" si="8"/>
        <v>4</v>
      </c>
    </row>
    <row r="23" spans="1:22" x14ac:dyDescent="0.35">
      <c r="A23" s="3" t="s">
        <v>21</v>
      </c>
      <c r="B23" s="33">
        <v>420</v>
      </c>
      <c r="C23" s="33">
        <v>420</v>
      </c>
      <c r="D23" s="44">
        <v>393</v>
      </c>
      <c r="E23" s="149">
        <f t="shared" si="9"/>
        <v>0.93571428571428572</v>
      </c>
      <c r="F23" s="147">
        <v>1758000</v>
      </c>
      <c r="G23" s="150">
        <f t="shared" si="0"/>
        <v>21.907849829351534</v>
      </c>
      <c r="H23" s="45">
        <v>389.4</v>
      </c>
      <c r="I23" s="39">
        <f t="shared" si="1"/>
        <v>0.92714285714285705</v>
      </c>
      <c r="J23" s="44">
        <v>1798636.25</v>
      </c>
      <c r="K23" s="40">
        <f t="shared" si="2"/>
        <v>21.216741294967225</v>
      </c>
      <c r="L23" s="43">
        <v>257.79499983799997</v>
      </c>
      <c r="M23" s="39">
        <f t="shared" si="3"/>
        <v>0.61379761866190463</v>
      </c>
      <c r="N23" s="44">
        <v>1927179.8810000001</v>
      </c>
      <c r="O23" s="40">
        <f t="shared" si="4"/>
        <v>13.109264077110815</v>
      </c>
      <c r="P23" s="41">
        <v>161.794999838</v>
      </c>
      <c r="Q23" s="36">
        <f t="shared" si="5"/>
        <v>0.38522619009047621</v>
      </c>
      <c r="R23" s="42">
        <v>2241474.0809999998</v>
      </c>
      <c r="S23" s="37">
        <f t="shared" si="6"/>
        <v>7.0738761239880699</v>
      </c>
      <c r="U23" s="7">
        <f t="shared" si="7"/>
        <v>4</v>
      </c>
      <c r="V23" s="7">
        <f t="shared" si="8"/>
        <v>4</v>
      </c>
    </row>
    <row r="24" spans="1:22" x14ac:dyDescent="0.35">
      <c r="A24" s="3" t="s">
        <v>22</v>
      </c>
      <c r="B24" s="33">
        <v>307</v>
      </c>
      <c r="C24" s="33">
        <v>318</v>
      </c>
      <c r="D24" s="44">
        <v>314</v>
      </c>
      <c r="E24" s="149">
        <f t="shared" si="9"/>
        <v>0.98742138364779874</v>
      </c>
      <c r="F24" s="147">
        <v>1366000</v>
      </c>
      <c r="G24" s="150">
        <f t="shared" si="0"/>
        <v>22.527086383601759</v>
      </c>
      <c r="H24" s="45">
        <v>274.7</v>
      </c>
      <c r="I24" s="39">
        <f t="shared" si="1"/>
        <v>0.89478827361563518</v>
      </c>
      <c r="J24" s="44">
        <v>1290173.46</v>
      </c>
      <c r="K24" s="40">
        <f t="shared" si="2"/>
        <v>20.865876438041127</v>
      </c>
      <c r="L24" s="43">
        <v>225.200000762</v>
      </c>
      <c r="M24" s="39">
        <f t="shared" si="3"/>
        <v>0.73355049108143322</v>
      </c>
      <c r="N24" s="44">
        <v>1336401.355</v>
      </c>
      <c r="O24" s="40">
        <f t="shared" si="4"/>
        <v>16.514200612042927</v>
      </c>
      <c r="P24" s="41">
        <v>188.20000076200003</v>
      </c>
      <c r="Q24" s="36">
        <f t="shared" si="5"/>
        <v>0.6130293184429968</v>
      </c>
      <c r="R24" s="42">
        <v>1384358.4029999999</v>
      </c>
      <c r="S24" s="37">
        <f t="shared" si="6"/>
        <v>13.322850523901508</v>
      </c>
      <c r="U24" s="7">
        <f t="shared" si="7"/>
        <v>4</v>
      </c>
      <c r="V24" s="7">
        <f t="shared" si="8"/>
        <v>2</v>
      </c>
    </row>
    <row r="25" spans="1:22" x14ac:dyDescent="0.35">
      <c r="A25" s="3" t="s">
        <v>23</v>
      </c>
      <c r="B25" s="33">
        <v>3560</v>
      </c>
      <c r="C25" s="33">
        <v>3621</v>
      </c>
      <c r="D25" s="157">
        <v>5392</v>
      </c>
      <c r="E25" s="149">
        <f t="shared" si="9"/>
        <v>1.4890914112123723</v>
      </c>
      <c r="F25" s="147">
        <v>17123000</v>
      </c>
      <c r="G25" s="150">
        <f t="shared" si="0"/>
        <v>30.860012848215852</v>
      </c>
      <c r="H25" s="34">
        <v>4025</v>
      </c>
      <c r="I25" s="39">
        <f t="shared" si="1"/>
        <v>1.1306179775280898</v>
      </c>
      <c r="J25" s="35">
        <v>15335500</v>
      </c>
      <c r="K25" s="40">
        <f t="shared" si="2"/>
        <v>25.72136545922859</v>
      </c>
      <c r="L25" s="38">
        <v>2364</v>
      </c>
      <c r="M25" s="39">
        <f t="shared" si="3"/>
        <v>0.66404494382022472</v>
      </c>
      <c r="N25" s="35">
        <v>14299793</v>
      </c>
      <c r="O25" s="40">
        <f t="shared" si="4"/>
        <v>16.201073679877744</v>
      </c>
      <c r="P25" s="34">
        <v>1850</v>
      </c>
      <c r="Q25" s="36">
        <f t="shared" si="5"/>
        <v>0.5196629213483146</v>
      </c>
      <c r="R25" s="35">
        <v>15980018</v>
      </c>
      <c r="S25" s="37">
        <f t="shared" si="6"/>
        <v>11.345419010166323</v>
      </c>
      <c r="U25" s="7">
        <f t="shared" si="7"/>
        <v>6</v>
      </c>
      <c r="V25" s="7">
        <f t="shared" si="8"/>
        <v>4</v>
      </c>
    </row>
    <row r="26" spans="1:22" x14ac:dyDescent="0.35">
      <c r="A26" s="3" t="s">
        <v>24</v>
      </c>
      <c r="B26" s="33">
        <v>3913</v>
      </c>
      <c r="C26" s="33">
        <v>3895</v>
      </c>
      <c r="D26" s="49">
        <v>1951</v>
      </c>
      <c r="E26" s="149">
        <f t="shared" si="9"/>
        <v>0.50089858793324771</v>
      </c>
      <c r="F26" s="147">
        <v>10261000</v>
      </c>
      <c r="G26" s="150">
        <f t="shared" si="0"/>
        <v>18.633466523730629</v>
      </c>
      <c r="H26" s="50">
        <v>1560.3</v>
      </c>
      <c r="I26" s="39">
        <f t="shared" si="1"/>
        <v>0.39874776386404293</v>
      </c>
      <c r="J26" s="49">
        <v>14618365.5</v>
      </c>
      <c r="K26" s="40">
        <f t="shared" si="2"/>
        <v>10.46008871511661</v>
      </c>
      <c r="L26" s="48">
        <v>1117.4400000559999</v>
      </c>
      <c r="M26" s="39">
        <f t="shared" si="3"/>
        <v>0.28557117302734475</v>
      </c>
      <c r="N26" s="49">
        <v>15368709.448000001</v>
      </c>
      <c r="O26" s="40">
        <f t="shared" si="4"/>
        <v>7.1254597125420247</v>
      </c>
      <c r="P26" s="46">
        <v>849.94000005600014</v>
      </c>
      <c r="Q26" s="36">
        <f t="shared" si="5"/>
        <v>0.21720930233989269</v>
      </c>
      <c r="R26" s="47">
        <v>16673533.323999999</v>
      </c>
      <c r="S26" s="37">
        <f t="shared" si="6"/>
        <v>4.9955890204503852</v>
      </c>
      <c r="U26" s="7">
        <f t="shared" si="7"/>
        <v>0</v>
      </c>
      <c r="V26" s="7">
        <f t="shared" si="8"/>
        <v>0</v>
      </c>
    </row>
    <row r="27" spans="1:22" x14ac:dyDescent="0.35">
      <c r="A27" s="3" t="s">
        <v>25</v>
      </c>
      <c r="B27" s="33">
        <v>633</v>
      </c>
      <c r="C27" s="33">
        <v>668</v>
      </c>
      <c r="D27" s="44">
        <v>958</v>
      </c>
      <c r="E27" s="149">
        <f t="shared" si="9"/>
        <v>1.4341317365269461</v>
      </c>
      <c r="F27" s="147">
        <v>2513000</v>
      </c>
      <c r="G27" s="150">
        <f t="shared" si="0"/>
        <v>37.359331476323121</v>
      </c>
      <c r="H27" s="45">
        <v>764.53</v>
      </c>
      <c r="I27" s="39">
        <f t="shared" si="1"/>
        <v>1.2077883096366508</v>
      </c>
      <c r="J27" s="44">
        <v>2552229.31</v>
      </c>
      <c r="K27" s="40">
        <f t="shared" si="2"/>
        <v>29.356272849950145</v>
      </c>
      <c r="L27" s="43">
        <v>594.62999963499999</v>
      </c>
      <c r="M27" s="39">
        <f t="shared" si="3"/>
        <v>0.93938388567930486</v>
      </c>
      <c r="N27" s="44">
        <v>2717147.4440000001</v>
      </c>
      <c r="O27" s="40">
        <f t="shared" si="4"/>
        <v>21.446660943229254</v>
      </c>
      <c r="P27" s="41">
        <v>337.12999963499993</v>
      </c>
      <c r="Q27" s="36">
        <f t="shared" si="5"/>
        <v>0.53259083670616103</v>
      </c>
      <c r="R27" s="42">
        <v>2970514.173</v>
      </c>
      <c r="S27" s="37">
        <f t="shared" si="6"/>
        <v>11.122229365047367</v>
      </c>
      <c r="U27" s="7">
        <f t="shared" si="7"/>
        <v>6</v>
      </c>
      <c r="V27" s="7">
        <f t="shared" si="8"/>
        <v>6</v>
      </c>
    </row>
    <row r="28" spans="1:22" x14ac:dyDescent="0.35">
      <c r="A28" s="3" t="s">
        <v>26</v>
      </c>
      <c r="B28" s="33">
        <v>2220</v>
      </c>
      <c r="C28" s="151">
        <v>2252</v>
      </c>
      <c r="D28" s="158">
        <v>3015</v>
      </c>
      <c r="E28" s="152">
        <f t="shared" si="9"/>
        <v>1.338809946714032</v>
      </c>
      <c r="F28" s="158">
        <v>14714000</v>
      </c>
      <c r="G28" s="153">
        <f t="shared" si="0"/>
        <v>20.080875356803045</v>
      </c>
      <c r="H28" s="34">
        <v>1558</v>
      </c>
      <c r="I28" s="39">
        <f t="shared" si="1"/>
        <v>0.70180180180180185</v>
      </c>
      <c r="J28" s="35">
        <v>5493266</v>
      </c>
      <c r="K28" s="40">
        <f t="shared" si="2"/>
        <v>27.794758163904678</v>
      </c>
      <c r="L28" s="38">
        <v>1274</v>
      </c>
      <c r="M28" s="39">
        <f t="shared" si="3"/>
        <v>0.5738738738738739</v>
      </c>
      <c r="N28" s="35">
        <v>5761000</v>
      </c>
      <c r="O28" s="40">
        <f t="shared" si="4"/>
        <v>21.671931956257595</v>
      </c>
      <c r="P28" s="34">
        <v>1070</v>
      </c>
      <c r="Q28" s="36">
        <f t="shared" si="5"/>
        <v>0.481981981981982</v>
      </c>
      <c r="R28" s="35">
        <v>6120136</v>
      </c>
      <c r="S28" s="37">
        <f t="shared" si="6"/>
        <v>17.133606181300546</v>
      </c>
      <c r="U28" s="7">
        <f t="shared" si="7"/>
        <v>2</v>
      </c>
      <c r="V28" s="7">
        <f t="shared" si="8"/>
        <v>4</v>
      </c>
    </row>
    <row r="29" spans="1:22" x14ac:dyDescent="0.35">
      <c r="A29" s="3" t="s">
        <v>27</v>
      </c>
      <c r="B29" s="33">
        <v>1420</v>
      </c>
      <c r="C29" s="33">
        <v>1407</v>
      </c>
      <c r="D29" s="44">
        <v>1708</v>
      </c>
      <c r="E29" s="149">
        <f t="shared" si="9"/>
        <v>1.2139303482587065</v>
      </c>
      <c r="F29" s="147">
        <v>6751000</v>
      </c>
      <c r="G29" s="150">
        <f t="shared" si="0"/>
        <v>24.793956450896165</v>
      </c>
      <c r="H29" s="45">
        <v>1311.81</v>
      </c>
      <c r="I29" s="39">
        <f t="shared" si="1"/>
        <v>0.92380985915492952</v>
      </c>
      <c r="J29" s="44">
        <v>7240427.2400000002</v>
      </c>
      <c r="K29" s="40">
        <f t="shared" si="2"/>
        <v>17.755496428412421</v>
      </c>
      <c r="L29" s="43">
        <v>1241.0250010530001</v>
      </c>
      <c r="M29" s="39">
        <f t="shared" si="3"/>
        <v>0.87396126834718313</v>
      </c>
      <c r="N29" s="44">
        <v>7638590.085</v>
      </c>
      <c r="O29" s="40">
        <f t="shared" si="4"/>
        <v>15.921845360182594</v>
      </c>
      <c r="P29" s="41">
        <v>975.82500100499999</v>
      </c>
      <c r="Q29" s="36">
        <f t="shared" si="5"/>
        <v>0.68720070493309859</v>
      </c>
      <c r="R29" s="42">
        <v>8096039.9040000001</v>
      </c>
      <c r="S29" s="37">
        <f t="shared" si="6"/>
        <v>11.812052711257239</v>
      </c>
      <c r="U29" s="7">
        <f t="shared" si="7"/>
        <v>4</v>
      </c>
      <c r="V29" s="7">
        <f t="shared" si="8"/>
        <v>2</v>
      </c>
    </row>
    <row r="30" spans="1:22" x14ac:dyDescent="0.35">
      <c r="A30" s="3" t="s">
        <v>28</v>
      </c>
      <c r="B30" s="33">
        <v>5316</v>
      </c>
      <c r="C30" s="151">
        <v>5595</v>
      </c>
      <c r="D30" s="160">
        <v>2567</v>
      </c>
      <c r="E30" s="152">
        <f t="shared" si="9"/>
        <v>0.4588025022341376</v>
      </c>
      <c r="F30" s="160">
        <v>18669000</v>
      </c>
      <c r="G30" s="153">
        <f t="shared" si="0"/>
        <v>13.475065616797901</v>
      </c>
      <c r="H30" s="51">
        <v>2736</v>
      </c>
      <c r="I30" s="39">
        <f t="shared" si="1"/>
        <v>0.51467268623024831</v>
      </c>
      <c r="J30" s="53">
        <v>23252979</v>
      </c>
      <c r="K30" s="40">
        <f t="shared" si="2"/>
        <v>11.530909652479368</v>
      </c>
      <c r="L30" s="52">
        <v>1626</v>
      </c>
      <c r="M30" s="39">
        <f t="shared" si="3"/>
        <v>0.30586907449209932</v>
      </c>
      <c r="N30" s="35">
        <v>23923780</v>
      </c>
      <c r="O30" s="40">
        <f t="shared" si="4"/>
        <v>6.6606531242136482</v>
      </c>
      <c r="P30" s="51">
        <v>1355</v>
      </c>
      <c r="Q30" s="36">
        <f t="shared" si="5"/>
        <v>0.25489089541008275</v>
      </c>
      <c r="R30" s="35">
        <v>25630230</v>
      </c>
      <c r="S30" s="37">
        <f t="shared" si="6"/>
        <v>5.180991352789265</v>
      </c>
      <c r="U30" s="7">
        <f t="shared" si="7"/>
        <v>2</v>
      </c>
      <c r="V30" s="7">
        <f t="shared" si="8"/>
        <v>1</v>
      </c>
    </row>
    <row r="31" spans="1:22" x14ac:dyDescent="0.35">
      <c r="A31" s="3" t="s">
        <v>29</v>
      </c>
      <c r="B31" s="33">
        <v>1295</v>
      </c>
      <c r="C31" s="33">
        <v>1341</v>
      </c>
      <c r="D31" s="157">
        <v>2105</v>
      </c>
      <c r="E31" s="149">
        <f t="shared" si="9"/>
        <v>1.5697240865026101</v>
      </c>
      <c r="F31" s="147">
        <v>4526000</v>
      </c>
      <c r="G31" s="150">
        <f t="shared" si="0"/>
        <v>45.578877596111354</v>
      </c>
      <c r="H31" s="34">
        <v>958</v>
      </c>
      <c r="I31" s="39">
        <f t="shared" si="1"/>
        <v>0.73976833976833978</v>
      </c>
      <c r="J31" s="35">
        <v>5094983</v>
      </c>
      <c r="K31" s="40">
        <f t="shared" si="2"/>
        <v>18.426754318905481</v>
      </c>
      <c r="L31" s="38">
        <v>637</v>
      </c>
      <c r="M31" s="39">
        <f t="shared" si="3"/>
        <v>0.49189189189189192</v>
      </c>
      <c r="N31" s="35">
        <v>5677837</v>
      </c>
      <c r="O31" s="40">
        <f t="shared" si="4"/>
        <v>10.994679840227889</v>
      </c>
      <c r="P31" s="34">
        <v>483</v>
      </c>
      <c r="Q31" s="36">
        <f t="shared" si="5"/>
        <v>0.37297297297297299</v>
      </c>
      <c r="R31" s="35">
        <v>5500000</v>
      </c>
      <c r="S31" s="37">
        <f t="shared" si="6"/>
        <v>8.6061818181818186</v>
      </c>
      <c r="U31" s="7">
        <f t="shared" si="7"/>
        <v>2</v>
      </c>
      <c r="V31" s="7">
        <f t="shared" si="8"/>
        <v>2</v>
      </c>
    </row>
    <row r="32" spans="1:22" x14ac:dyDescent="0.35">
      <c r="A32" s="3" t="s">
        <v>30</v>
      </c>
      <c r="B32" s="33">
        <v>545</v>
      </c>
      <c r="C32" s="33">
        <v>525</v>
      </c>
      <c r="D32" s="157">
        <v>348</v>
      </c>
      <c r="E32" s="149">
        <f t="shared" si="9"/>
        <v>0.66285714285714281</v>
      </c>
      <c r="F32" s="147">
        <v>4390000</v>
      </c>
      <c r="G32" s="150">
        <f t="shared" si="0"/>
        <v>7.7685649202733495</v>
      </c>
      <c r="H32" s="34">
        <v>286.3</v>
      </c>
      <c r="I32" s="39">
        <f t="shared" si="1"/>
        <v>0.52532110091743123</v>
      </c>
      <c r="J32" s="35">
        <v>2812737.93</v>
      </c>
      <c r="K32" s="40">
        <f t="shared" si="2"/>
        <v>9.9751205758440502</v>
      </c>
      <c r="L32" s="38">
        <v>88.16</v>
      </c>
      <c r="M32" s="39">
        <f t="shared" si="3"/>
        <v>0.16176146788990825</v>
      </c>
      <c r="N32" s="35">
        <v>2726941</v>
      </c>
      <c r="O32" s="40">
        <f t="shared" si="4"/>
        <v>3.168268033668495</v>
      </c>
      <c r="P32" s="34">
        <v>88.16</v>
      </c>
      <c r="Q32" s="36">
        <f t="shared" si="5"/>
        <v>0.16176146788990825</v>
      </c>
      <c r="R32" s="35">
        <v>2726941</v>
      </c>
      <c r="S32" s="37">
        <f t="shared" si="6"/>
        <v>3.168268033668495</v>
      </c>
      <c r="U32" s="7">
        <f t="shared" si="7"/>
        <v>2</v>
      </c>
      <c r="V32" s="7">
        <f t="shared" si="8"/>
        <v>0</v>
      </c>
    </row>
    <row r="33" spans="1:22" x14ac:dyDescent="0.35">
      <c r="A33" s="3" t="s">
        <v>31</v>
      </c>
      <c r="B33" s="33">
        <v>559</v>
      </c>
      <c r="C33" s="33">
        <v>558</v>
      </c>
      <c r="D33" s="44">
        <v>666</v>
      </c>
      <c r="E33" s="149">
        <f t="shared" si="9"/>
        <v>1.1935483870967742</v>
      </c>
      <c r="F33" s="147">
        <v>3224000</v>
      </c>
      <c r="G33" s="150">
        <f t="shared" si="0"/>
        <v>20.244416873449129</v>
      </c>
      <c r="H33" s="45">
        <v>429.01</v>
      </c>
      <c r="I33" s="39">
        <f t="shared" si="1"/>
        <v>0.76745974955277274</v>
      </c>
      <c r="J33" s="44">
        <v>2726821.83</v>
      </c>
      <c r="K33" s="40">
        <f t="shared" si="2"/>
        <v>15.418308426847235</v>
      </c>
      <c r="L33" s="43">
        <v>383.01000046500002</v>
      </c>
      <c r="M33" s="39">
        <f t="shared" si="3"/>
        <v>0.68516994716457968</v>
      </c>
      <c r="N33" s="44">
        <v>2928191.781</v>
      </c>
      <c r="O33" s="40">
        <f t="shared" si="4"/>
        <v>12.818484188474676</v>
      </c>
      <c r="P33" s="51">
        <v>229.39000057600003</v>
      </c>
      <c r="Q33" s="36">
        <f t="shared" si="5"/>
        <v>0.41035778278354212</v>
      </c>
      <c r="R33" s="35">
        <v>3143000.6910000001</v>
      </c>
      <c r="S33" s="37">
        <f t="shared" si="6"/>
        <v>7.1524706058195395</v>
      </c>
      <c r="U33" s="7">
        <f t="shared" si="7"/>
        <v>2</v>
      </c>
      <c r="V33" s="7">
        <f t="shared" si="8"/>
        <v>1</v>
      </c>
    </row>
    <row r="34" spans="1:22" x14ac:dyDescent="0.35">
      <c r="A34" s="3" t="s">
        <v>32</v>
      </c>
      <c r="B34" s="33">
        <v>15763</v>
      </c>
      <c r="C34" s="33">
        <v>16190</v>
      </c>
      <c r="D34" s="35">
        <v>16798</v>
      </c>
      <c r="E34" s="149">
        <f t="shared" si="9"/>
        <v>1.0375540457072268</v>
      </c>
      <c r="F34" s="147">
        <v>76407000</v>
      </c>
      <c r="G34" s="150">
        <f t="shared" si="0"/>
        <v>21.545198738335493</v>
      </c>
      <c r="H34" s="51">
        <v>14841</v>
      </c>
      <c r="I34" s="39">
        <f t="shared" si="1"/>
        <v>0.9415085960794265</v>
      </c>
      <c r="J34" s="35">
        <v>96771933</v>
      </c>
      <c r="K34" s="40">
        <f t="shared" si="2"/>
        <v>15.029337070284624</v>
      </c>
      <c r="L34" s="52">
        <v>9678</v>
      </c>
      <c r="M34" s="39">
        <f t="shared" si="3"/>
        <v>0.61396942206432781</v>
      </c>
      <c r="N34" s="35">
        <v>101973450</v>
      </c>
      <c r="O34" s="40">
        <f t="shared" si="4"/>
        <v>9.3008915555960883</v>
      </c>
      <c r="P34" s="51">
        <v>6528</v>
      </c>
      <c r="Q34" s="36">
        <f t="shared" si="5"/>
        <v>0.41413436528579584</v>
      </c>
      <c r="R34" s="35">
        <v>107538288</v>
      </c>
      <c r="S34" s="37">
        <f t="shared" si="6"/>
        <v>5.9489881408563994</v>
      </c>
      <c r="U34" s="7">
        <f t="shared" si="7"/>
        <v>4</v>
      </c>
      <c r="V34" s="7">
        <f t="shared" si="8"/>
        <v>1</v>
      </c>
    </row>
    <row r="35" spans="1:22" x14ac:dyDescent="0.35">
      <c r="A35" s="3" t="s">
        <v>33</v>
      </c>
      <c r="B35" s="33">
        <v>53</v>
      </c>
      <c r="C35" s="33">
        <v>56</v>
      </c>
      <c r="D35" s="44">
        <v>94</v>
      </c>
      <c r="E35" s="149">
        <f t="shared" si="9"/>
        <v>1.6785714285714286</v>
      </c>
      <c r="F35" s="147">
        <v>226000</v>
      </c>
      <c r="G35" s="150">
        <f t="shared" si="0"/>
        <v>40.761061946902657</v>
      </c>
      <c r="H35" s="45">
        <v>79.08</v>
      </c>
      <c r="I35" s="39">
        <f t="shared" ref="I35:I66" si="10">H35/B35</f>
        <v>1.4920754716981133</v>
      </c>
      <c r="J35" s="44">
        <v>304812.25699999998</v>
      </c>
      <c r="K35" s="40">
        <f t="shared" ref="K35:K63" si="11">100/J35*H35*980</f>
        <v>25.424961831505353</v>
      </c>
      <c r="L35" s="43">
        <v>79.08000183</v>
      </c>
      <c r="M35" s="39">
        <f t="shared" ref="M35:M66" si="12">L35/B35</f>
        <v>1.492075506226415</v>
      </c>
      <c r="N35" s="44">
        <v>294342.549</v>
      </c>
      <c r="O35" s="40">
        <f t="shared" ref="O35:O63" si="13">100/N35*L35*980</f>
        <v>26.329323455508977</v>
      </c>
      <c r="P35" s="51">
        <v>55.08000183</v>
      </c>
      <c r="Q35" s="36">
        <f t="shared" ref="Q35:Q66" si="14">P35/B35</f>
        <v>1.0392453175471699</v>
      </c>
      <c r="R35" s="35">
        <v>276788.78200000001</v>
      </c>
      <c r="S35" s="37">
        <f t="shared" ref="S35:S63" si="15">100/R35*P35*980</f>
        <v>19.50165805252902</v>
      </c>
      <c r="U35" s="7">
        <f t="shared" ref="U35:U63" si="16">IF(I35&gt;1.4,$B$72,IF(I35&gt;1,$B$73,IF(I35&gt;0.8,$B$74,IF(I35&gt;0.5,$B$75,IF(I35&gt;0.4,$B$76,$B$77)))))</f>
        <v>9</v>
      </c>
      <c r="V35" s="7">
        <f t="shared" ref="V35:V63" si="17">IF(K35&gt;33,$B$72,IF(K35&gt;=28,$B$73,IF(K35&gt;=21,$B$74,IF(K35&gt;=16,$B$75,IF(K35&gt;=11,$B$76,$B$77)))))</f>
        <v>4</v>
      </c>
    </row>
    <row r="36" spans="1:22" x14ac:dyDescent="0.35">
      <c r="A36" s="3" t="s">
        <v>34</v>
      </c>
      <c r="B36" s="33">
        <v>1326</v>
      </c>
      <c r="C36" s="33">
        <v>1419</v>
      </c>
      <c r="D36" s="49">
        <v>815</v>
      </c>
      <c r="E36" s="149">
        <f t="shared" si="9"/>
        <v>0.57434813248766736</v>
      </c>
      <c r="F36" s="147">
        <v>4153000</v>
      </c>
      <c r="G36" s="150">
        <f t="shared" si="0"/>
        <v>19.231880568263907</v>
      </c>
      <c r="H36" s="50">
        <v>637.67999999999995</v>
      </c>
      <c r="I36" s="39">
        <f t="shared" si="10"/>
        <v>0.48090497737556559</v>
      </c>
      <c r="J36" s="49">
        <v>4610573.25</v>
      </c>
      <c r="K36" s="40">
        <f t="shared" si="11"/>
        <v>13.55420174703872</v>
      </c>
      <c r="L36" s="48">
        <v>459.08000016800003</v>
      </c>
      <c r="M36" s="39">
        <f t="shared" si="12"/>
        <v>0.34621417810558069</v>
      </c>
      <c r="N36" s="49">
        <v>4896452.0140000004</v>
      </c>
      <c r="O36" s="40">
        <f t="shared" si="13"/>
        <v>9.1882530223575074</v>
      </c>
      <c r="P36" s="51">
        <v>298.78000092799999</v>
      </c>
      <c r="Q36" s="36">
        <f t="shared" si="14"/>
        <v>0.22532428425942685</v>
      </c>
      <c r="R36" s="35">
        <v>5458222.2800000003</v>
      </c>
      <c r="S36" s="37">
        <f t="shared" si="15"/>
        <v>5.3644645800214645</v>
      </c>
      <c r="U36" s="7">
        <f t="shared" si="16"/>
        <v>1</v>
      </c>
      <c r="V36" s="7">
        <f t="shared" si="17"/>
        <v>1</v>
      </c>
    </row>
    <row r="37" spans="1:22" x14ac:dyDescent="0.35">
      <c r="A37" s="3" t="s">
        <v>35</v>
      </c>
      <c r="B37" s="33">
        <v>389</v>
      </c>
      <c r="C37" s="33">
        <v>396</v>
      </c>
      <c r="D37" s="44">
        <v>464</v>
      </c>
      <c r="E37" s="149">
        <f t="shared" si="9"/>
        <v>1.1717171717171717</v>
      </c>
      <c r="F37" s="147">
        <v>1513000</v>
      </c>
      <c r="G37" s="150">
        <f t="shared" si="0"/>
        <v>30.054196959682752</v>
      </c>
      <c r="H37" s="45">
        <v>438.73</v>
      </c>
      <c r="I37" s="39">
        <f t="shared" si="10"/>
        <v>1.1278406169665811</v>
      </c>
      <c r="J37" s="44">
        <v>1326259.69</v>
      </c>
      <c r="K37" s="40">
        <f t="shared" si="11"/>
        <v>32.418643440787982</v>
      </c>
      <c r="L37" s="43">
        <v>389.125</v>
      </c>
      <c r="M37" s="39">
        <f t="shared" si="12"/>
        <v>1.0003213367609254</v>
      </c>
      <c r="N37" s="44">
        <v>1378933.7849999999</v>
      </c>
      <c r="O37" s="40">
        <f t="shared" si="13"/>
        <v>27.654881195038673</v>
      </c>
      <c r="P37" s="51">
        <v>363.125</v>
      </c>
      <c r="Q37" s="36">
        <f t="shared" si="14"/>
        <v>0.93348329048843193</v>
      </c>
      <c r="R37" s="35">
        <v>1529820.2679999999</v>
      </c>
      <c r="S37" s="37">
        <f t="shared" si="15"/>
        <v>23.26171952638818</v>
      </c>
      <c r="U37" s="7">
        <f t="shared" si="16"/>
        <v>6</v>
      </c>
      <c r="V37" s="7">
        <f t="shared" si="17"/>
        <v>6</v>
      </c>
    </row>
    <row r="38" spans="1:22" x14ac:dyDescent="0.35">
      <c r="A38" s="3" t="s">
        <v>36</v>
      </c>
      <c r="B38" s="33">
        <v>875</v>
      </c>
      <c r="C38" s="33">
        <v>890</v>
      </c>
      <c r="D38" s="49">
        <v>892</v>
      </c>
      <c r="E38" s="149">
        <f t="shared" si="9"/>
        <v>1.002247191011236</v>
      </c>
      <c r="F38" s="147">
        <v>3195000</v>
      </c>
      <c r="G38" s="150">
        <f t="shared" si="0"/>
        <v>27.360250391236306</v>
      </c>
      <c r="H38" s="50">
        <v>650.5</v>
      </c>
      <c r="I38" s="39">
        <f t="shared" si="10"/>
        <v>0.74342857142857144</v>
      </c>
      <c r="J38" s="49">
        <v>3904389.03</v>
      </c>
      <c r="K38" s="40">
        <f t="shared" si="11"/>
        <v>16.327522567596191</v>
      </c>
      <c r="L38" s="48">
        <v>496.795000324</v>
      </c>
      <c r="M38" s="39">
        <f t="shared" si="12"/>
        <v>0.56776571465600001</v>
      </c>
      <c r="N38" s="49">
        <v>4181895.3930000002</v>
      </c>
      <c r="O38" s="40">
        <f t="shared" si="13"/>
        <v>11.642067879853348</v>
      </c>
      <c r="P38" s="51">
        <v>361.59500098899997</v>
      </c>
      <c r="Q38" s="36">
        <f t="shared" si="14"/>
        <v>0.41325142970171425</v>
      </c>
      <c r="R38" s="35">
        <v>4587958.8710000003</v>
      </c>
      <c r="S38" s="37">
        <f t="shared" si="15"/>
        <v>7.7237636808191867</v>
      </c>
      <c r="U38" s="7">
        <f t="shared" si="16"/>
        <v>2</v>
      </c>
      <c r="V38" s="7">
        <f t="shared" si="17"/>
        <v>2</v>
      </c>
    </row>
    <row r="39" spans="1:22" x14ac:dyDescent="0.35">
      <c r="A39" s="3" t="s">
        <v>37</v>
      </c>
      <c r="B39" s="33">
        <v>1561</v>
      </c>
      <c r="C39" s="33">
        <v>1609</v>
      </c>
      <c r="D39" s="44">
        <v>3052</v>
      </c>
      <c r="E39" s="149">
        <f t="shared" si="9"/>
        <v>1.8968303293971411</v>
      </c>
      <c r="F39" s="147">
        <v>10645000</v>
      </c>
      <c r="G39" s="150">
        <f t="shared" si="0"/>
        <v>28.097322686707379</v>
      </c>
      <c r="H39" s="45">
        <v>2793.87</v>
      </c>
      <c r="I39" s="39">
        <f t="shared" si="10"/>
        <v>1.7897950032030749</v>
      </c>
      <c r="J39" s="44">
        <v>11761196.800000001</v>
      </c>
      <c r="K39" s="40">
        <f t="shared" si="11"/>
        <v>23.279880836616897</v>
      </c>
      <c r="L39" s="43">
        <v>1826.4300033966001</v>
      </c>
      <c r="M39" s="39">
        <f t="shared" si="12"/>
        <v>1.1700384390753364</v>
      </c>
      <c r="N39" s="44">
        <v>12093101.4</v>
      </c>
      <c r="O39" s="40">
        <f t="shared" si="13"/>
        <v>14.801012115293007</v>
      </c>
      <c r="P39" s="51">
        <v>1367.7300033490001</v>
      </c>
      <c r="Q39" s="36">
        <f t="shared" si="14"/>
        <v>0.87618834295259451</v>
      </c>
      <c r="R39" s="35">
        <v>12739484.009</v>
      </c>
      <c r="S39" s="37">
        <f t="shared" si="15"/>
        <v>10.521426160864063</v>
      </c>
      <c r="U39" s="7">
        <f t="shared" si="16"/>
        <v>9</v>
      </c>
      <c r="V39" s="7">
        <f t="shared" si="17"/>
        <v>4</v>
      </c>
    </row>
    <row r="40" spans="1:22" x14ac:dyDescent="0.35">
      <c r="A40" s="3" t="s">
        <v>38</v>
      </c>
      <c r="B40" s="33">
        <v>6943</v>
      </c>
      <c r="C40" s="33">
        <v>7118</v>
      </c>
      <c r="D40" s="35">
        <v>1547</v>
      </c>
      <c r="E40" s="149">
        <f t="shared" si="9"/>
        <v>0.21733633042989603</v>
      </c>
      <c r="F40" s="147">
        <v>20442000</v>
      </c>
      <c r="G40" s="150">
        <f t="shared" si="0"/>
        <v>7.4163976127580469</v>
      </c>
      <c r="H40" s="51">
        <v>1070</v>
      </c>
      <c r="I40" s="39">
        <f t="shared" si="10"/>
        <v>0.15411205530750396</v>
      </c>
      <c r="J40" s="35">
        <v>22852377</v>
      </c>
      <c r="K40" s="40">
        <f t="shared" si="11"/>
        <v>4.5885817479730884</v>
      </c>
      <c r="L40" s="52">
        <v>1070</v>
      </c>
      <c r="M40" s="39">
        <f t="shared" si="12"/>
        <v>0.15411205530750396</v>
      </c>
      <c r="N40" s="35">
        <v>22852377</v>
      </c>
      <c r="O40" s="40">
        <f t="shared" si="13"/>
        <v>4.5885817479730884</v>
      </c>
      <c r="P40" s="51">
        <v>952</v>
      </c>
      <c r="Q40" s="36">
        <f t="shared" si="14"/>
        <v>0.13711652023620913</v>
      </c>
      <c r="R40" s="35">
        <v>22500000</v>
      </c>
      <c r="S40" s="37">
        <f t="shared" si="15"/>
        <v>4.1464888888888884</v>
      </c>
      <c r="U40" s="7">
        <f t="shared" si="16"/>
        <v>0</v>
      </c>
      <c r="V40" s="7">
        <f t="shared" si="17"/>
        <v>0</v>
      </c>
    </row>
    <row r="41" spans="1:22" x14ac:dyDescent="0.35">
      <c r="A41" s="3" t="s">
        <v>39</v>
      </c>
      <c r="B41" s="33">
        <v>887</v>
      </c>
      <c r="C41" s="33">
        <v>926</v>
      </c>
      <c r="D41" s="157">
        <v>1097</v>
      </c>
      <c r="E41" s="149">
        <f t="shared" si="9"/>
        <v>1.1846652267818574</v>
      </c>
      <c r="F41" s="147">
        <v>3252000</v>
      </c>
      <c r="G41" s="150">
        <f t="shared" si="0"/>
        <v>33.058425584255836</v>
      </c>
      <c r="H41" s="34">
        <v>813</v>
      </c>
      <c r="I41" s="39">
        <f t="shared" si="10"/>
        <v>0.91657271702367527</v>
      </c>
      <c r="J41" s="35">
        <v>3420091</v>
      </c>
      <c r="K41" s="40">
        <f t="shared" si="11"/>
        <v>23.295871367165379</v>
      </c>
      <c r="L41" s="38">
        <v>812.84</v>
      </c>
      <c r="M41" s="39">
        <f t="shared" si="12"/>
        <v>0.91639233370913198</v>
      </c>
      <c r="N41" s="35">
        <v>3466538</v>
      </c>
      <c r="O41" s="40">
        <f t="shared" si="13"/>
        <v>22.979214420842926</v>
      </c>
      <c r="P41" s="34">
        <v>391</v>
      </c>
      <c r="Q41" s="36">
        <f t="shared" si="14"/>
        <v>0.44081172491544535</v>
      </c>
      <c r="R41" s="35">
        <v>3700000</v>
      </c>
      <c r="S41" s="37">
        <f t="shared" si="15"/>
        <v>10.356216216216216</v>
      </c>
      <c r="U41" s="7">
        <f t="shared" si="16"/>
        <v>4</v>
      </c>
      <c r="V41" s="7">
        <f t="shared" si="17"/>
        <v>4</v>
      </c>
    </row>
    <row r="42" spans="1:22" x14ac:dyDescent="0.35">
      <c r="A42" s="3" t="s">
        <v>40</v>
      </c>
      <c r="B42" s="33">
        <v>3052</v>
      </c>
      <c r="C42" s="33">
        <v>3255</v>
      </c>
      <c r="D42" s="49">
        <v>2117</v>
      </c>
      <c r="E42" s="149">
        <f t="shared" si="9"/>
        <v>0.65038402457757294</v>
      </c>
      <c r="F42" s="147">
        <v>12734000</v>
      </c>
      <c r="G42" s="150">
        <f t="shared" si="0"/>
        <v>16.292288361865872</v>
      </c>
      <c r="H42" s="50">
        <v>1589.62</v>
      </c>
      <c r="I42" s="39">
        <f t="shared" si="10"/>
        <v>0.52084534731323717</v>
      </c>
      <c r="J42" s="49">
        <v>10195858.6</v>
      </c>
      <c r="K42" s="40">
        <f t="shared" si="11"/>
        <v>15.279023190847308</v>
      </c>
      <c r="L42" s="48">
        <v>1485.9199984080001</v>
      </c>
      <c r="M42" s="39">
        <f t="shared" si="12"/>
        <v>0.48686762726343386</v>
      </c>
      <c r="N42" s="49">
        <v>10338475.952</v>
      </c>
      <c r="O42" s="40">
        <f t="shared" si="13"/>
        <v>14.085263681037386</v>
      </c>
      <c r="P42" s="51">
        <v>995.79999804500005</v>
      </c>
      <c r="Q42" s="36">
        <f t="shared" si="14"/>
        <v>0.32627784994921366</v>
      </c>
      <c r="R42" s="35">
        <v>11277009.179</v>
      </c>
      <c r="S42" s="37">
        <f t="shared" si="15"/>
        <v>8.6537483706352507</v>
      </c>
      <c r="U42" s="7">
        <f t="shared" si="16"/>
        <v>2</v>
      </c>
      <c r="V42" s="7">
        <f t="shared" si="17"/>
        <v>1</v>
      </c>
    </row>
    <row r="43" spans="1:22" x14ac:dyDescent="0.35">
      <c r="A43" s="3" t="s">
        <v>41</v>
      </c>
      <c r="B43" s="33">
        <v>4784</v>
      </c>
      <c r="C43" s="33">
        <v>5059</v>
      </c>
      <c r="D43" s="35">
        <v>3674</v>
      </c>
      <c r="E43" s="149">
        <f t="shared" si="9"/>
        <v>0.72623048033208148</v>
      </c>
      <c r="F43" s="147">
        <v>18721000</v>
      </c>
      <c r="G43" s="150">
        <f t="shared" si="0"/>
        <v>19.232519630361626</v>
      </c>
      <c r="H43" s="51">
        <v>3242</v>
      </c>
      <c r="I43" s="39">
        <f t="shared" si="10"/>
        <v>0.67767558528428096</v>
      </c>
      <c r="J43" s="35">
        <v>20446169</v>
      </c>
      <c r="K43" s="40">
        <f t="shared" si="11"/>
        <v>15.539145744124484</v>
      </c>
      <c r="L43" s="52">
        <v>1627</v>
      </c>
      <c r="M43" s="39">
        <f t="shared" si="12"/>
        <v>0.34009197324414714</v>
      </c>
      <c r="N43" s="35">
        <v>22111692</v>
      </c>
      <c r="O43" s="40">
        <f t="shared" si="13"/>
        <v>7.2109361870633872</v>
      </c>
      <c r="P43" s="51">
        <v>1205</v>
      </c>
      <c r="Q43" s="36">
        <f t="shared" si="14"/>
        <v>0.25188127090301005</v>
      </c>
      <c r="R43" s="35">
        <v>22305467</v>
      </c>
      <c r="S43" s="37">
        <f t="shared" si="15"/>
        <v>5.294217780779932</v>
      </c>
      <c r="U43" s="7">
        <f t="shared" si="16"/>
        <v>2</v>
      </c>
      <c r="V43" s="7">
        <f t="shared" si="17"/>
        <v>1</v>
      </c>
    </row>
    <row r="44" spans="1:22" x14ac:dyDescent="0.35">
      <c r="A44" s="3" t="s">
        <v>42</v>
      </c>
      <c r="B44" s="33">
        <v>3801</v>
      </c>
      <c r="C44" s="33">
        <v>3882</v>
      </c>
      <c r="D44" s="35">
        <v>1996</v>
      </c>
      <c r="E44" s="149">
        <f t="shared" si="9"/>
        <v>0.51416795466254506</v>
      </c>
      <c r="F44" s="147">
        <v>13448000</v>
      </c>
      <c r="G44" s="150">
        <f t="shared" si="0"/>
        <v>14.545508625817966</v>
      </c>
      <c r="H44" s="51">
        <v>1840</v>
      </c>
      <c r="I44" s="39">
        <f t="shared" si="10"/>
        <v>0.48408313601683767</v>
      </c>
      <c r="J44" s="35">
        <v>15200000</v>
      </c>
      <c r="K44" s="40">
        <f t="shared" si="11"/>
        <v>11.863157894736842</v>
      </c>
      <c r="L44" s="52">
        <v>1258</v>
      </c>
      <c r="M44" s="39">
        <f t="shared" si="12"/>
        <v>0.33096553538542489</v>
      </c>
      <c r="N44" s="35">
        <v>14238030</v>
      </c>
      <c r="O44" s="40">
        <f t="shared" si="13"/>
        <v>8.6587821489349306</v>
      </c>
      <c r="P44" s="51">
        <v>855</v>
      </c>
      <c r="Q44" s="36">
        <f t="shared" si="14"/>
        <v>0.22494080505130229</v>
      </c>
      <c r="R44" s="35">
        <v>14500000</v>
      </c>
      <c r="S44" s="37">
        <f t="shared" si="15"/>
        <v>5.7786206896551722</v>
      </c>
      <c r="U44" s="7">
        <f t="shared" si="16"/>
        <v>1</v>
      </c>
      <c r="V44" s="7">
        <f t="shared" si="17"/>
        <v>1</v>
      </c>
    </row>
    <row r="45" spans="1:22" x14ac:dyDescent="0.35">
      <c r="A45" s="3" t="s">
        <v>43</v>
      </c>
      <c r="B45" s="33">
        <v>1272</v>
      </c>
      <c r="C45" s="33">
        <v>1260</v>
      </c>
      <c r="D45" s="35">
        <v>1283</v>
      </c>
      <c r="E45" s="149">
        <f t="shared" si="9"/>
        <v>1.0182539682539682</v>
      </c>
      <c r="F45" s="147">
        <v>4665000</v>
      </c>
      <c r="G45" s="150">
        <f t="shared" si="0"/>
        <v>26.952625937834942</v>
      </c>
      <c r="H45" s="51">
        <v>972.05</v>
      </c>
      <c r="I45" s="39">
        <f t="shared" si="10"/>
        <v>0.76419025157232701</v>
      </c>
      <c r="J45" s="35">
        <v>4226066.3059999999</v>
      </c>
      <c r="K45" s="40">
        <f t="shared" si="11"/>
        <v>22.541269611589474</v>
      </c>
      <c r="L45" s="52">
        <v>877.05</v>
      </c>
      <c r="M45" s="39">
        <f t="shared" si="12"/>
        <v>0.68950471698113203</v>
      </c>
      <c r="N45" s="35">
        <v>4472745.55</v>
      </c>
      <c r="O45" s="40">
        <f t="shared" si="13"/>
        <v>19.216586107832583</v>
      </c>
      <c r="P45" s="51">
        <v>669.05</v>
      </c>
      <c r="Q45" s="36">
        <f t="shared" si="14"/>
        <v>0.52598270440251571</v>
      </c>
      <c r="R45" s="35">
        <v>4856350.3569999998</v>
      </c>
      <c r="S45" s="37">
        <f t="shared" si="15"/>
        <v>13.501270538582766</v>
      </c>
      <c r="U45" s="7">
        <f t="shared" si="16"/>
        <v>2</v>
      </c>
      <c r="V45" s="7">
        <f t="shared" si="17"/>
        <v>4</v>
      </c>
    </row>
    <row r="46" spans="1:22" x14ac:dyDescent="0.35">
      <c r="A46" s="3" t="s">
        <v>44</v>
      </c>
      <c r="B46" s="33">
        <v>2592</v>
      </c>
      <c r="C46" s="33">
        <v>2675</v>
      </c>
      <c r="D46" s="53">
        <v>2671.6</v>
      </c>
      <c r="E46" s="149">
        <f t="shared" si="9"/>
        <v>0.99872897196261678</v>
      </c>
      <c r="F46" s="147">
        <v>13681940</v>
      </c>
      <c r="G46" s="150">
        <f t="shared" si="0"/>
        <v>19.135941248097858</v>
      </c>
      <c r="H46" s="55">
        <v>2522</v>
      </c>
      <c r="I46" s="39">
        <f t="shared" si="10"/>
        <v>0.97299382716049387</v>
      </c>
      <c r="J46" s="56">
        <v>15428883</v>
      </c>
      <c r="K46" s="40">
        <f t="shared" si="11"/>
        <v>16.019046874618205</v>
      </c>
      <c r="L46" s="54">
        <v>1800</v>
      </c>
      <c r="M46" s="39">
        <f t="shared" si="12"/>
        <v>0.69444444444444442</v>
      </c>
      <c r="N46" s="49">
        <v>15428883</v>
      </c>
      <c r="O46" s="40">
        <f t="shared" si="13"/>
        <v>11.433102448181115</v>
      </c>
      <c r="P46" s="54">
        <v>1500</v>
      </c>
      <c r="Q46" s="36">
        <f t="shared" si="14"/>
        <v>0.57870370370370372</v>
      </c>
      <c r="R46" s="49">
        <v>15428883</v>
      </c>
      <c r="S46" s="37">
        <f t="shared" si="15"/>
        <v>9.5275853734842624</v>
      </c>
      <c r="U46" s="7">
        <f t="shared" si="16"/>
        <v>4</v>
      </c>
      <c r="V46" s="7">
        <f t="shared" si="17"/>
        <v>2</v>
      </c>
    </row>
    <row r="47" spans="1:22" x14ac:dyDescent="0.35">
      <c r="A47" s="3" t="s">
        <v>45</v>
      </c>
      <c r="B47" s="33">
        <v>867</v>
      </c>
      <c r="C47" s="33">
        <v>855</v>
      </c>
      <c r="D47" s="35">
        <v>1288</v>
      </c>
      <c r="E47" s="149">
        <f t="shared" si="9"/>
        <v>1.5064327485380118</v>
      </c>
      <c r="F47" s="147">
        <v>7628000</v>
      </c>
      <c r="G47" s="150">
        <f t="shared" si="0"/>
        <v>16.547456738332457</v>
      </c>
      <c r="H47" s="51">
        <v>361</v>
      </c>
      <c r="I47" s="39">
        <f t="shared" si="10"/>
        <v>0.41637831603229525</v>
      </c>
      <c r="J47" s="35">
        <v>3389600</v>
      </c>
      <c r="K47" s="40">
        <f t="shared" si="11"/>
        <v>10.437219730941704</v>
      </c>
      <c r="L47" s="52">
        <v>361</v>
      </c>
      <c r="M47" s="39">
        <f t="shared" si="12"/>
        <v>0.41637831603229525</v>
      </c>
      <c r="N47" s="35">
        <v>3389600</v>
      </c>
      <c r="O47" s="40">
        <f t="shared" si="13"/>
        <v>10.437219730941704</v>
      </c>
      <c r="P47" s="51">
        <v>361</v>
      </c>
      <c r="Q47" s="36">
        <f t="shared" si="14"/>
        <v>0.41637831603229525</v>
      </c>
      <c r="R47" s="35">
        <v>3389600</v>
      </c>
      <c r="S47" s="37">
        <f t="shared" si="15"/>
        <v>10.437219730941704</v>
      </c>
      <c r="U47" s="7">
        <f t="shared" si="16"/>
        <v>1</v>
      </c>
      <c r="V47" s="7">
        <f t="shared" si="17"/>
        <v>0</v>
      </c>
    </row>
    <row r="48" spans="1:22" x14ac:dyDescent="0.35">
      <c r="A48" s="3" t="s">
        <v>46</v>
      </c>
      <c r="B48" s="33">
        <v>1951</v>
      </c>
      <c r="C48" s="33">
        <v>2001</v>
      </c>
      <c r="D48" s="35">
        <v>1671</v>
      </c>
      <c r="E48" s="149">
        <f t="shared" si="9"/>
        <v>0.83508245877061471</v>
      </c>
      <c r="F48" s="147">
        <v>7727000</v>
      </c>
      <c r="G48" s="150">
        <f t="shared" si="0"/>
        <v>21.19295975152064</v>
      </c>
      <c r="H48" s="51">
        <v>959</v>
      </c>
      <c r="I48" s="39">
        <f t="shared" si="10"/>
        <v>0.49154279856483857</v>
      </c>
      <c r="J48" s="35">
        <v>8023409</v>
      </c>
      <c r="K48" s="40">
        <f t="shared" si="11"/>
        <v>11.713474908234144</v>
      </c>
      <c r="L48" s="52">
        <v>554</v>
      </c>
      <c r="M48" s="39">
        <f t="shared" si="12"/>
        <v>0.28395694515633008</v>
      </c>
      <c r="N48" s="35">
        <v>8268202</v>
      </c>
      <c r="O48" s="40">
        <f t="shared" si="13"/>
        <v>6.5663611024500854</v>
      </c>
      <c r="P48" s="51">
        <v>326</v>
      </c>
      <c r="Q48" s="36">
        <f t="shared" si="14"/>
        <v>0.16709379805228089</v>
      </c>
      <c r="R48" s="35">
        <v>9012123</v>
      </c>
      <c r="S48" s="37">
        <f t="shared" si="15"/>
        <v>3.5450026591958408</v>
      </c>
      <c r="U48" s="7">
        <f t="shared" si="16"/>
        <v>1</v>
      </c>
      <c r="V48" s="7">
        <f t="shared" si="17"/>
        <v>1</v>
      </c>
    </row>
    <row r="49" spans="1:22" x14ac:dyDescent="0.35">
      <c r="A49" s="3" t="s">
        <v>47</v>
      </c>
      <c r="B49" s="33">
        <v>475</v>
      </c>
      <c r="C49" s="33">
        <v>536</v>
      </c>
      <c r="D49" s="49">
        <v>543</v>
      </c>
      <c r="E49" s="149">
        <f t="shared" si="9"/>
        <v>1.0130597014925373</v>
      </c>
      <c r="F49" s="147">
        <v>2263000</v>
      </c>
      <c r="G49" s="150">
        <f t="shared" si="0"/>
        <v>23.51480335837384</v>
      </c>
      <c r="H49" s="50">
        <v>444</v>
      </c>
      <c r="I49" s="39">
        <f t="shared" si="10"/>
        <v>0.9347368421052632</v>
      </c>
      <c r="J49" s="49">
        <v>1742735.27</v>
      </c>
      <c r="K49" s="40">
        <f t="shared" si="11"/>
        <v>24.967647553262637</v>
      </c>
      <c r="L49" s="48">
        <v>325.13499981140001</v>
      </c>
      <c r="M49" s="39">
        <f t="shared" si="12"/>
        <v>0.68449473644505265</v>
      </c>
      <c r="N49" s="49">
        <v>1824457.5179999999</v>
      </c>
      <c r="O49" s="40">
        <f t="shared" si="13"/>
        <v>17.464495427904616</v>
      </c>
      <c r="P49" s="51">
        <v>285.57499980900002</v>
      </c>
      <c r="Q49" s="36">
        <f t="shared" si="14"/>
        <v>0.60121052591368429</v>
      </c>
      <c r="R49" s="35">
        <v>1920910.091</v>
      </c>
      <c r="S49" s="37">
        <f t="shared" si="15"/>
        <v>14.569318008378353</v>
      </c>
      <c r="U49" s="7">
        <f t="shared" si="16"/>
        <v>4</v>
      </c>
      <c r="V49" s="7">
        <f t="shared" si="17"/>
        <v>4</v>
      </c>
    </row>
    <row r="50" spans="1:22" x14ac:dyDescent="0.35">
      <c r="A50" s="3" t="s">
        <v>48</v>
      </c>
      <c r="B50" s="33">
        <v>3792</v>
      </c>
      <c r="C50" s="33">
        <v>3763</v>
      </c>
      <c r="D50" s="35">
        <v>3095</v>
      </c>
      <c r="E50" s="149">
        <f t="shared" si="9"/>
        <v>0.82248206218442732</v>
      </c>
      <c r="F50" s="147">
        <v>12822000</v>
      </c>
      <c r="G50" s="150">
        <f t="shared" si="0"/>
        <v>23.655435969427547</v>
      </c>
      <c r="H50" s="51">
        <v>2242.9899999999998</v>
      </c>
      <c r="I50" s="39">
        <f t="shared" si="10"/>
        <v>0.59150580168776368</v>
      </c>
      <c r="J50" s="35">
        <v>12869053.199999999</v>
      </c>
      <c r="K50" s="40">
        <f t="shared" si="11"/>
        <v>17.080745303003329</v>
      </c>
      <c r="L50" s="52">
        <v>1967.47</v>
      </c>
      <c r="M50" s="39">
        <f t="shared" si="12"/>
        <v>0.5188475738396624</v>
      </c>
      <c r="N50" s="35">
        <v>14551711.710000001</v>
      </c>
      <c r="O50" s="40">
        <f t="shared" si="13"/>
        <v>13.250129183599665</v>
      </c>
      <c r="P50" s="51">
        <v>1665.11</v>
      </c>
      <c r="Q50" s="36">
        <f t="shared" si="14"/>
        <v>0.4391112869198312</v>
      </c>
      <c r="R50" s="35">
        <v>14933228.971999999</v>
      </c>
      <c r="S50" s="37">
        <f t="shared" si="15"/>
        <v>10.927360740665405</v>
      </c>
      <c r="U50" s="7">
        <f t="shared" si="16"/>
        <v>2</v>
      </c>
      <c r="V50" s="7">
        <f t="shared" si="17"/>
        <v>2</v>
      </c>
    </row>
    <row r="51" spans="1:22" x14ac:dyDescent="0.35">
      <c r="A51" s="3" t="s">
        <v>49</v>
      </c>
      <c r="B51" s="33">
        <v>692</v>
      </c>
      <c r="C51" s="33">
        <v>693</v>
      </c>
      <c r="D51" s="49">
        <v>541</v>
      </c>
      <c r="E51" s="149">
        <f t="shared" si="9"/>
        <v>0.78066378066378062</v>
      </c>
      <c r="F51" s="147">
        <v>3137000</v>
      </c>
      <c r="G51" s="150">
        <f t="shared" si="0"/>
        <v>16.900860694931463</v>
      </c>
      <c r="H51" s="50">
        <v>447.98</v>
      </c>
      <c r="I51" s="39">
        <f t="shared" si="10"/>
        <v>0.64736994219653177</v>
      </c>
      <c r="J51" s="49">
        <v>2804947.57</v>
      </c>
      <c r="K51" s="40">
        <f t="shared" si="11"/>
        <v>15.651643713254863</v>
      </c>
      <c r="L51" s="48">
        <v>370.80000019099998</v>
      </c>
      <c r="M51" s="39">
        <f t="shared" si="12"/>
        <v>0.53583815056502893</v>
      </c>
      <c r="N51" s="49">
        <v>2876966.727</v>
      </c>
      <c r="O51" s="40">
        <f t="shared" si="13"/>
        <v>12.630803018222741</v>
      </c>
      <c r="P51" s="51">
        <v>227.50000095099998</v>
      </c>
      <c r="Q51" s="36">
        <f t="shared" si="14"/>
        <v>0.32875722680780345</v>
      </c>
      <c r="R51" s="35">
        <v>3123948.4810000001</v>
      </c>
      <c r="S51" s="37">
        <f t="shared" si="15"/>
        <v>7.1368014641717759</v>
      </c>
      <c r="U51" s="7">
        <f t="shared" si="16"/>
        <v>2</v>
      </c>
      <c r="V51" s="7">
        <f t="shared" si="17"/>
        <v>1</v>
      </c>
    </row>
    <row r="52" spans="1:22" x14ac:dyDescent="0.35">
      <c r="A52" s="3" t="s">
        <v>50</v>
      </c>
      <c r="B52" s="33">
        <v>3134</v>
      </c>
      <c r="C52" s="33">
        <v>3183</v>
      </c>
      <c r="D52" s="35">
        <v>5058</v>
      </c>
      <c r="E52" s="149">
        <f t="shared" si="9"/>
        <v>1.589066918001885</v>
      </c>
      <c r="F52" s="147">
        <v>13514000</v>
      </c>
      <c r="G52" s="150">
        <f t="shared" si="0"/>
        <v>36.679295545360368</v>
      </c>
      <c r="H52" s="51">
        <v>3657</v>
      </c>
      <c r="I52" s="39">
        <f t="shared" si="10"/>
        <v>1.1668793873643906</v>
      </c>
      <c r="J52" s="35">
        <v>9500000</v>
      </c>
      <c r="K52" s="40">
        <f t="shared" si="11"/>
        <v>37.724842105263157</v>
      </c>
      <c r="L52" s="52">
        <v>2873</v>
      </c>
      <c r="M52" s="39">
        <f t="shared" si="12"/>
        <v>0.91671984684109764</v>
      </c>
      <c r="N52" s="35">
        <v>10500000</v>
      </c>
      <c r="O52" s="40">
        <f t="shared" si="13"/>
        <v>26.814666666666664</v>
      </c>
      <c r="P52" s="51">
        <v>2766</v>
      </c>
      <c r="Q52" s="36">
        <f t="shared" si="14"/>
        <v>0.88257817485641354</v>
      </c>
      <c r="R52" s="35">
        <v>10932476</v>
      </c>
      <c r="S52" s="37">
        <f t="shared" si="15"/>
        <v>24.794749149232064</v>
      </c>
      <c r="U52" s="7">
        <f t="shared" si="16"/>
        <v>6</v>
      </c>
      <c r="V52" s="7">
        <f t="shared" si="17"/>
        <v>9</v>
      </c>
    </row>
    <row r="53" spans="1:22" x14ac:dyDescent="0.35">
      <c r="A53" s="3" t="s">
        <v>51</v>
      </c>
      <c r="B53" s="33">
        <v>612</v>
      </c>
      <c r="C53" s="33">
        <v>629</v>
      </c>
      <c r="D53" s="157">
        <v>858</v>
      </c>
      <c r="E53" s="149">
        <f t="shared" si="9"/>
        <v>1.3640699523052464</v>
      </c>
      <c r="F53" s="147">
        <v>3294000</v>
      </c>
      <c r="G53" s="150">
        <f t="shared" si="0"/>
        <v>25.526411657559198</v>
      </c>
      <c r="H53" s="34">
        <v>705</v>
      </c>
      <c r="I53" s="39">
        <f t="shared" si="10"/>
        <v>1.1519607843137254</v>
      </c>
      <c r="J53" s="35">
        <v>2594228</v>
      </c>
      <c r="K53" s="40">
        <f t="shared" si="11"/>
        <v>26.632200407982644</v>
      </c>
      <c r="L53" s="38">
        <v>507</v>
      </c>
      <c r="M53" s="39">
        <f t="shared" si="12"/>
        <v>0.82843137254901966</v>
      </c>
      <c r="N53" s="35">
        <v>2721469</v>
      </c>
      <c r="O53" s="40">
        <f t="shared" si="13"/>
        <v>18.257051614403839</v>
      </c>
      <c r="P53" s="34">
        <v>283</v>
      </c>
      <c r="Q53" s="36">
        <f t="shared" si="14"/>
        <v>0.46241830065359479</v>
      </c>
      <c r="R53" s="35">
        <v>2401671</v>
      </c>
      <c r="S53" s="37">
        <f t="shared" si="15"/>
        <v>11.547793182330135</v>
      </c>
      <c r="U53" s="7">
        <f t="shared" si="16"/>
        <v>6</v>
      </c>
      <c r="V53" s="7">
        <f t="shared" si="17"/>
        <v>4</v>
      </c>
    </row>
    <row r="54" spans="1:22" x14ac:dyDescent="0.35">
      <c r="A54" s="3" t="s">
        <v>52</v>
      </c>
      <c r="B54" s="33">
        <v>3372</v>
      </c>
      <c r="C54" s="33">
        <v>3463</v>
      </c>
      <c r="D54" s="49">
        <v>3550</v>
      </c>
      <c r="E54" s="149">
        <f t="shared" si="9"/>
        <v>1.0251227259601501</v>
      </c>
      <c r="F54" s="147">
        <v>14252000</v>
      </c>
      <c r="G54" s="150">
        <f t="shared" si="0"/>
        <v>24.410609037328094</v>
      </c>
      <c r="H54" s="50">
        <v>2998.41</v>
      </c>
      <c r="I54" s="39">
        <f t="shared" si="10"/>
        <v>0.88920818505338073</v>
      </c>
      <c r="J54" s="49">
        <v>15821234.699999999</v>
      </c>
      <c r="K54" s="40">
        <f t="shared" si="11"/>
        <v>18.572771693981633</v>
      </c>
      <c r="L54" s="48">
        <v>2461.4049996048002</v>
      </c>
      <c r="M54" s="39">
        <f t="shared" si="12"/>
        <v>0.72995403309750895</v>
      </c>
      <c r="N54" s="49">
        <v>15983450.015000001</v>
      </c>
      <c r="O54" s="40">
        <f t="shared" si="13"/>
        <v>15.091716102274207</v>
      </c>
      <c r="P54" s="51">
        <v>1845.4049999619999</v>
      </c>
      <c r="Q54" s="36">
        <f t="shared" si="14"/>
        <v>0.54727313166132852</v>
      </c>
      <c r="R54" s="35">
        <v>16585334.081</v>
      </c>
      <c r="S54" s="37">
        <f t="shared" si="15"/>
        <v>10.904193374280936</v>
      </c>
      <c r="U54" s="7">
        <f t="shared" si="16"/>
        <v>4</v>
      </c>
      <c r="V54" s="7">
        <f t="shared" si="17"/>
        <v>2</v>
      </c>
    </row>
    <row r="55" spans="1:22" x14ac:dyDescent="0.35">
      <c r="A55" s="3" t="s">
        <v>53</v>
      </c>
      <c r="B55" s="33">
        <v>1399</v>
      </c>
      <c r="C55" s="33">
        <v>1420</v>
      </c>
      <c r="D55" s="49">
        <v>1366</v>
      </c>
      <c r="E55" s="149">
        <f t="shared" si="9"/>
        <v>0.96197183098591554</v>
      </c>
      <c r="F55" s="147">
        <v>7063000</v>
      </c>
      <c r="G55" s="150">
        <f t="shared" si="0"/>
        <v>18.953419226957383</v>
      </c>
      <c r="H55" s="50">
        <v>1057.21</v>
      </c>
      <c r="I55" s="39">
        <f t="shared" si="10"/>
        <v>0.75568977841315232</v>
      </c>
      <c r="J55" s="49">
        <v>6869729.4500000002</v>
      </c>
      <c r="K55" s="40">
        <f t="shared" si="11"/>
        <v>15.08160994608019</v>
      </c>
      <c r="L55" s="48">
        <v>798.91300060359993</v>
      </c>
      <c r="M55" s="39">
        <f t="shared" si="12"/>
        <v>0.57106004331922799</v>
      </c>
      <c r="N55" s="49">
        <v>7125652.3320000004</v>
      </c>
      <c r="O55" s="40">
        <f t="shared" si="13"/>
        <v>10.987551793335626</v>
      </c>
      <c r="P55" s="51">
        <v>540.61300288780001</v>
      </c>
      <c r="Q55" s="36">
        <f t="shared" si="14"/>
        <v>0.38642816503774124</v>
      </c>
      <c r="R55" s="35">
        <v>7815154.6189999999</v>
      </c>
      <c r="S55" s="37">
        <f t="shared" si="15"/>
        <v>6.7791460138486093</v>
      </c>
      <c r="U55" s="7">
        <f t="shared" si="16"/>
        <v>2</v>
      </c>
      <c r="V55" s="7">
        <f t="shared" si="17"/>
        <v>1</v>
      </c>
    </row>
    <row r="56" spans="1:22" x14ac:dyDescent="0.35">
      <c r="A56" s="3" t="s">
        <v>54</v>
      </c>
      <c r="B56" s="33">
        <v>2971</v>
      </c>
      <c r="C56" s="33">
        <v>3071</v>
      </c>
      <c r="D56" s="49">
        <v>2743</v>
      </c>
      <c r="E56" s="149">
        <f t="shared" si="9"/>
        <v>0.89319439921849564</v>
      </c>
      <c r="F56" s="147">
        <v>14101000</v>
      </c>
      <c r="G56" s="150">
        <f t="shared" si="0"/>
        <v>19.063470675838591</v>
      </c>
      <c r="H56" s="50">
        <v>1874.97</v>
      </c>
      <c r="I56" s="39">
        <f t="shared" si="10"/>
        <v>0.63109054190508251</v>
      </c>
      <c r="J56" s="49">
        <v>25561995.199999999</v>
      </c>
      <c r="K56" s="40">
        <f t="shared" si="11"/>
        <v>7.1882909985054688</v>
      </c>
      <c r="L56" s="48">
        <v>1507.5650012169999</v>
      </c>
      <c r="M56" s="39">
        <f t="shared" si="12"/>
        <v>0.50742679273544256</v>
      </c>
      <c r="N56" s="49">
        <v>26357967.848000001</v>
      </c>
      <c r="O56" s="40">
        <f t="shared" si="13"/>
        <v>5.6051881909582173</v>
      </c>
      <c r="P56" s="51">
        <v>1171.425000876</v>
      </c>
      <c r="Q56" s="36">
        <f t="shared" si="14"/>
        <v>0.39428643583843825</v>
      </c>
      <c r="R56" s="35">
        <v>27367802.328000002</v>
      </c>
      <c r="S56" s="37">
        <f t="shared" si="15"/>
        <v>4.1946974298479374</v>
      </c>
      <c r="U56" s="7">
        <f t="shared" si="16"/>
        <v>2</v>
      </c>
      <c r="V56" s="7">
        <f t="shared" si="17"/>
        <v>0</v>
      </c>
    </row>
    <row r="57" spans="1:22" x14ac:dyDescent="0.35">
      <c r="A57" s="3" t="s">
        <v>55</v>
      </c>
      <c r="B57" s="33">
        <v>429</v>
      </c>
      <c r="C57" s="33">
        <v>431</v>
      </c>
      <c r="D57" s="49">
        <v>532</v>
      </c>
      <c r="E57" s="149">
        <f t="shared" si="9"/>
        <v>1.234338747099768</v>
      </c>
      <c r="F57" s="147">
        <v>2131000</v>
      </c>
      <c r="G57" s="150">
        <f t="shared" si="0"/>
        <v>24.465509150633505</v>
      </c>
      <c r="H57" s="50">
        <v>352.52</v>
      </c>
      <c r="I57" s="39">
        <f t="shared" si="10"/>
        <v>0.8217249417249417</v>
      </c>
      <c r="J57" s="49">
        <v>1480220.22</v>
      </c>
      <c r="K57" s="40">
        <f t="shared" si="11"/>
        <v>23.339067750337854</v>
      </c>
      <c r="L57" s="48">
        <v>282.51499986900001</v>
      </c>
      <c r="M57" s="39">
        <f t="shared" si="12"/>
        <v>0.65854312323776221</v>
      </c>
      <c r="N57" s="49">
        <v>1596721.2679999999</v>
      </c>
      <c r="O57" s="40">
        <f t="shared" si="13"/>
        <v>17.339576131431603</v>
      </c>
      <c r="P57" s="51">
        <v>257.51499986900001</v>
      </c>
      <c r="Q57" s="36">
        <f t="shared" si="14"/>
        <v>0.60026806496270402</v>
      </c>
      <c r="R57" s="35">
        <v>1648107.3759999999</v>
      </c>
      <c r="S57" s="37">
        <f t="shared" si="15"/>
        <v>15.312394298247472</v>
      </c>
      <c r="U57" s="7">
        <f t="shared" si="16"/>
        <v>4</v>
      </c>
      <c r="V57" s="7">
        <f t="shared" si="17"/>
        <v>4</v>
      </c>
    </row>
    <row r="58" spans="1:22" x14ac:dyDescent="0.35">
      <c r="A58" s="3" t="s">
        <v>56</v>
      </c>
      <c r="B58" s="33">
        <v>470</v>
      </c>
      <c r="C58" s="33">
        <v>473</v>
      </c>
      <c r="D58" s="49">
        <v>660</v>
      </c>
      <c r="E58" s="149">
        <f t="shared" si="9"/>
        <v>1.3953488372093024</v>
      </c>
      <c r="F58" s="147">
        <v>2367000</v>
      </c>
      <c r="G58" s="150">
        <f t="shared" si="0"/>
        <v>27.325728770595692</v>
      </c>
      <c r="H58" s="50">
        <v>601.36</v>
      </c>
      <c r="I58" s="39">
        <f t="shared" si="10"/>
        <v>1.2794893617021277</v>
      </c>
      <c r="J58" s="49">
        <v>2498887.73</v>
      </c>
      <c r="K58" s="40">
        <f t="shared" si="11"/>
        <v>23.583804623347365</v>
      </c>
      <c r="L58" s="48">
        <v>585.35999870599994</v>
      </c>
      <c r="M58" s="39">
        <f t="shared" si="12"/>
        <v>1.2454468057574466</v>
      </c>
      <c r="N58" s="49">
        <v>2599164.7949999999</v>
      </c>
      <c r="O58" s="40">
        <f t="shared" si="13"/>
        <v>22.070658999206703</v>
      </c>
      <c r="P58" s="51">
        <v>516.85999870599994</v>
      </c>
      <c r="Q58" s="36">
        <f t="shared" si="14"/>
        <v>1.0997021249063827</v>
      </c>
      <c r="R58" s="35">
        <v>2758301.2149999999</v>
      </c>
      <c r="S58" s="37">
        <f t="shared" si="15"/>
        <v>18.363578131980049</v>
      </c>
      <c r="U58" s="7">
        <f t="shared" si="16"/>
        <v>6</v>
      </c>
      <c r="V58" s="7">
        <f t="shared" si="17"/>
        <v>4</v>
      </c>
    </row>
    <row r="59" spans="1:22" x14ac:dyDescent="0.35">
      <c r="A59" s="3" t="s">
        <v>57</v>
      </c>
      <c r="B59" s="33">
        <v>1171</v>
      </c>
      <c r="C59" s="33">
        <v>1193</v>
      </c>
      <c r="D59" s="157">
        <v>990</v>
      </c>
      <c r="E59" s="149">
        <f t="shared" si="9"/>
        <v>0.82984073763621125</v>
      </c>
      <c r="F59" s="147">
        <v>5934000</v>
      </c>
      <c r="G59" s="150">
        <f t="shared" si="0"/>
        <v>16.349848331648133</v>
      </c>
      <c r="H59" s="34">
        <v>783.11</v>
      </c>
      <c r="I59" s="39">
        <f t="shared" si="10"/>
        <v>0.66875320239111868</v>
      </c>
      <c r="J59" s="35">
        <v>6093644.3099999996</v>
      </c>
      <c r="K59" s="40">
        <f t="shared" si="11"/>
        <v>12.59423361387498</v>
      </c>
      <c r="L59" s="38">
        <v>743.81</v>
      </c>
      <c r="M59" s="39">
        <f t="shared" si="12"/>
        <v>0.63519214346712205</v>
      </c>
      <c r="N59" s="35">
        <v>6309516.2019999996</v>
      </c>
      <c r="O59" s="40">
        <f t="shared" si="13"/>
        <v>11.552926986207618</v>
      </c>
      <c r="P59" s="34">
        <v>431</v>
      </c>
      <c r="Q59" s="36">
        <f t="shared" si="14"/>
        <v>0.36806148590947907</v>
      </c>
      <c r="R59" s="35">
        <v>6542767</v>
      </c>
      <c r="S59" s="37">
        <f t="shared" si="15"/>
        <v>6.4556784614215985</v>
      </c>
      <c r="U59" s="7">
        <f t="shared" si="16"/>
        <v>2</v>
      </c>
      <c r="V59" s="7">
        <f t="shared" si="17"/>
        <v>1</v>
      </c>
    </row>
    <row r="60" spans="1:22" x14ac:dyDescent="0.35">
      <c r="A60" s="3" t="s">
        <v>58</v>
      </c>
      <c r="B60" s="33">
        <v>878</v>
      </c>
      <c r="C60" s="33">
        <v>888</v>
      </c>
      <c r="D60" s="49">
        <v>1091</v>
      </c>
      <c r="E60" s="149">
        <f t="shared" si="9"/>
        <v>1.2286036036036037</v>
      </c>
      <c r="F60" s="147">
        <v>4125000</v>
      </c>
      <c r="G60" s="150">
        <f t="shared" si="0"/>
        <v>25.919515151515153</v>
      </c>
      <c r="H60" s="50">
        <v>714.35</v>
      </c>
      <c r="I60" s="39">
        <f t="shared" si="10"/>
        <v>0.81361047835990896</v>
      </c>
      <c r="J60" s="49">
        <v>3381186.84</v>
      </c>
      <c r="K60" s="40">
        <f t="shared" si="11"/>
        <v>20.704652925953067</v>
      </c>
      <c r="L60" s="48">
        <v>623.94899928180007</v>
      </c>
      <c r="M60" s="39">
        <f t="shared" si="12"/>
        <v>0.71064806296332583</v>
      </c>
      <c r="N60" s="49">
        <v>3581647.5759999999</v>
      </c>
      <c r="O60" s="40">
        <f t="shared" si="13"/>
        <v>17.072311173034411</v>
      </c>
      <c r="P60" s="51">
        <v>446.74899935299999</v>
      </c>
      <c r="Q60" s="36">
        <f t="shared" si="14"/>
        <v>0.5088257395820045</v>
      </c>
      <c r="R60" s="35">
        <v>3895467.8190000001</v>
      </c>
      <c r="S60" s="37">
        <f t="shared" si="15"/>
        <v>11.239061383860454</v>
      </c>
      <c r="U60" s="7">
        <f t="shared" si="16"/>
        <v>4</v>
      </c>
      <c r="V60" s="7">
        <f t="shared" si="17"/>
        <v>2</v>
      </c>
    </row>
    <row r="61" spans="1:22" x14ac:dyDescent="0.35">
      <c r="A61" s="3" t="s">
        <v>59</v>
      </c>
      <c r="B61" s="33">
        <v>1039</v>
      </c>
      <c r="C61" s="33">
        <v>1020</v>
      </c>
      <c r="D61" s="49">
        <v>2154</v>
      </c>
      <c r="E61" s="149">
        <f t="shared" si="9"/>
        <v>2.111764705882353</v>
      </c>
      <c r="F61" s="147">
        <v>4142000</v>
      </c>
      <c r="G61" s="150">
        <f t="shared" si="0"/>
        <v>50.963785610816032</v>
      </c>
      <c r="H61" s="50">
        <v>1798.7</v>
      </c>
      <c r="I61" s="39">
        <f t="shared" si="10"/>
        <v>1.7311838306063523</v>
      </c>
      <c r="J61" s="49">
        <v>4437080.2</v>
      </c>
      <c r="K61" s="40">
        <f t="shared" si="11"/>
        <v>39.727161118250692</v>
      </c>
      <c r="L61" s="48">
        <v>1662.9599995620001</v>
      </c>
      <c r="M61" s="39">
        <f t="shared" si="12"/>
        <v>1.6005389793666989</v>
      </c>
      <c r="N61" s="49">
        <v>4701147.6330000004</v>
      </c>
      <c r="O61" s="40">
        <f t="shared" si="13"/>
        <v>34.66602044426287</v>
      </c>
      <c r="P61" s="51">
        <v>1255.499999999</v>
      </c>
      <c r="Q61" s="36">
        <f t="shared" si="14"/>
        <v>1.2083734359951877</v>
      </c>
      <c r="R61" s="35">
        <v>4933216.4409999996</v>
      </c>
      <c r="S61" s="37">
        <f t="shared" si="15"/>
        <v>24.94092879795906</v>
      </c>
      <c r="U61" s="7">
        <f t="shared" si="16"/>
        <v>9</v>
      </c>
      <c r="V61" s="7">
        <f t="shared" si="17"/>
        <v>9</v>
      </c>
    </row>
    <row r="62" spans="1:22" x14ac:dyDescent="0.35">
      <c r="A62" s="3" t="s">
        <v>60</v>
      </c>
      <c r="B62" s="33">
        <v>630</v>
      </c>
      <c r="C62" s="33">
        <v>633</v>
      </c>
      <c r="D62" s="35">
        <v>936</v>
      </c>
      <c r="E62" s="149">
        <f t="shared" si="9"/>
        <v>1.4786729857819905</v>
      </c>
      <c r="F62" s="147">
        <v>2540000</v>
      </c>
      <c r="G62" s="150">
        <f t="shared" si="0"/>
        <v>36.113385826771655</v>
      </c>
      <c r="H62" s="51">
        <v>541</v>
      </c>
      <c r="I62" s="39">
        <f t="shared" si="10"/>
        <v>0.85873015873015868</v>
      </c>
      <c r="J62" s="35">
        <v>2837161</v>
      </c>
      <c r="K62" s="40">
        <f t="shared" si="11"/>
        <v>18.686990269498274</v>
      </c>
      <c r="L62" s="52">
        <v>541</v>
      </c>
      <c r="M62" s="39">
        <f t="shared" si="12"/>
        <v>0.85873015873015868</v>
      </c>
      <c r="N62" s="35">
        <v>2837161</v>
      </c>
      <c r="O62" s="40">
        <f t="shared" si="13"/>
        <v>18.686990269498274</v>
      </c>
      <c r="P62" s="51">
        <v>461</v>
      </c>
      <c r="Q62" s="36">
        <f t="shared" si="14"/>
        <v>0.7317460317460317</v>
      </c>
      <c r="R62" s="35">
        <v>2450000</v>
      </c>
      <c r="S62" s="37">
        <f t="shared" si="15"/>
        <v>18.440000000000001</v>
      </c>
      <c r="U62" s="7">
        <f t="shared" si="16"/>
        <v>4</v>
      </c>
      <c r="V62" s="7">
        <f t="shared" si="17"/>
        <v>2</v>
      </c>
    </row>
    <row r="63" spans="1:22" x14ac:dyDescent="0.35">
      <c r="A63" s="3" t="s">
        <v>61</v>
      </c>
      <c r="B63" s="33">
        <v>2404</v>
      </c>
      <c r="C63" s="33">
        <v>2501</v>
      </c>
      <c r="D63" s="49">
        <v>1289</v>
      </c>
      <c r="E63" s="149">
        <f t="shared" si="9"/>
        <v>0.51539384246301478</v>
      </c>
      <c r="F63" s="147">
        <v>10889000</v>
      </c>
      <c r="G63" s="150">
        <f t="shared" si="0"/>
        <v>11.600881623656901</v>
      </c>
      <c r="H63" s="50">
        <v>1073.3800000000001</v>
      </c>
      <c r="I63" s="39">
        <f t="shared" si="10"/>
        <v>0.44649750415973383</v>
      </c>
      <c r="J63" s="49">
        <v>11232593.699999999</v>
      </c>
      <c r="K63" s="40">
        <f t="shared" si="11"/>
        <v>9.3648219466889486</v>
      </c>
      <c r="L63" s="48">
        <v>683.67999971199993</v>
      </c>
      <c r="M63" s="39">
        <f t="shared" si="12"/>
        <v>0.28439267874875207</v>
      </c>
      <c r="N63" s="49">
        <v>11409027.097999999</v>
      </c>
      <c r="O63" s="40">
        <f t="shared" si="13"/>
        <v>5.8725988987721136</v>
      </c>
      <c r="P63" s="51">
        <v>472.47999990200003</v>
      </c>
      <c r="Q63" s="36">
        <f t="shared" si="14"/>
        <v>0.19653910145673878</v>
      </c>
      <c r="R63" s="35">
        <v>12034342.751</v>
      </c>
      <c r="S63" s="37">
        <f t="shared" si="15"/>
        <v>3.8475753058095696</v>
      </c>
      <c r="U63" s="7">
        <f t="shared" si="16"/>
        <v>1</v>
      </c>
      <c r="V63" s="7">
        <f t="shared" si="17"/>
        <v>0</v>
      </c>
    </row>
    <row r="64" spans="1:22" ht="16.8" thickBot="1" x14ac:dyDescent="0.4">
      <c r="A64" s="7"/>
      <c r="B64" s="57"/>
      <c r="C64" s="57"/>
      <c r="D64" s="161"/>
      <c r="I64" s="31"/>
      <c r="K64" s="32"/>
      <c r="M64" s="31"/>
      <c r="O64" s="32"/>
      <c r="Q64" s="27"/>
      <c r="S64" s="29"/>
    </row>
    <row r="65" spans="1:19" s="66" customFormat="1" ht="16.8" thickBot="1" x14ac:dyDescent="0.35">
      <c r="A65" s="12" t="s">
        <v>185</v>
      </c>
      <c r="B65" s="59">
        <f>SUM(B4:B63)</f>
        <v>173851</v>
      </c>
      <c r="C65" s="59">
        <f>SUM(C4:C63)</f>
        <v>176793</v>
      </c>
      <c r="D65" s="59">
        <f>SUM(D3:D63)</f>
        <v>146194.6</v>
      </c>
      <c r="E65" s="154">
        <f>D65/C65</f>
        <v>0.82692527419072026</v>
      </c>
      <c r="F65" s="59">
        <f>SUM(F3:F63)</f>
        <v>847914940</v>
      </c>
      <c r="G65" s="65">
        <f>100/F65*D65*980</f>
        <v>16.896825523560182</v>
      </c>
      <c r="H65" s="63">
        <f>SUM(H4:H63)</f>
        <v>109197.81000000003</v>
      </c>
      <c r="I65" s="64">
        <f>H65/B65</f>
        <v>0.62811148627272795</v>
      </c>
      <c r="J65" s="61">
        <f>SUM(J4:J63)</f>
        <v>864797155.69300044</v>
      </c>
      <c r="K65" s="65">
        <f>100/J65*H65*980</f>
        <v>12.374445625257065</v>
      </c>
      <c r="L65" s="63">
        <f>SUM(L4:L63)</f>
        <v>78432.219990417987</v>
      </c>
      <c r="M65" s="64">
        <f>L65/B65</f>
        <v>0.45114621135580463</v>
      </c>
      <c r="N65" s="61">
        <f>SUM(N4:N63)</f>
        <v>896880393.77700019</v>
      </c>
      <c r="O65" s="65">
        <f t="shared" ref="O65" si="18">100/N65*L65*980</f>
        <v>8.5701032293633723</v>
      </c>
      <c r="P65" s="63">
        <f>SUM(P4:P63)</f>
        <v>60340.919994925825</v>
      </c>
      <c r="Q65" s="60">
        <f>P65/B65</f>
        <v>0.34708411222786079</v>
      </c>
      <c r="R65" s="61">
        <f>SUM(R4:R63)</f>
        <v>932197555.61799979</v>
      </c>
      <c r="S65" s="62">
        <f t="shared" ref="S65" si="19">100/R65*P65*980</f>
        <v>6.3435160539360567</v>
      </c>
    </row>
    <row r="66" spans="1:19" x14ac:dyDescent="0.35">
      <c r="A66" s="11"/>
      <c r="B66" s="67"/>
      <c r="C66" s="155">
        <f>C65/B65-1</f>
        <v>1.6922537115115821E-2</v>
      </c>
      <c r="D66" s="155">
        <f t="shared" ref="D66:G66" si="20">D65/H65-1</f>
        <v>0.33880523794387418</v>
      </c>
      <c r="E66" s="155">
        <f t="shared" si="20"/>
        <v>0.3165262732222458</v>
      </c>
      <c r="F66" s="155">
        <f t="shared" si="20"/>
        <v>-1.9521590215536677E-2</v>
      </c>
      <c r="G66" s="155">
        <f t="shared" si="20"/>
        <v>0.36546121218332717</v>
      </c>
      <c r="H66" s="68"/>
      <c r="I66" s="11"/>
      <c r="J66" s="11"/>
      <c r="K66" s="69"/>
      <c r="L66" s="68"/>
      <c r="M66" s="11"/>
      <c r="N66" s="11"/>
      <c r="O66" s="69"/>
      <c r="P66" s="68"/>
      <c r="Q66" s="11"/>
      <c r="R66" s="11"/>
      <c r="S66" s="69"/>
    </row>
    <row r="67" spans="1:19" x14ac:dyDescent="0.35">
      <c r="A67" s="7"/>
      <c r="H67" s="7"/>
      <c r="K67" s="7"/>
      <c r="L67" s="7"/>
      <c r="O67" s="7"/>
      <c r="P67" s="7"/>
      <c r="S67" s="7"/>
    </row>
    <row r="68" spans="1:19" x14ac:dyDescent="0.35">
      <c r="A68" s="7"/>
      <c r="H68" s="7"/>
      <c r="K68" s="7"/>
      <c r="L68" s="7"/>
      <c r="O68" s="7"/>
      <c r="P68" s="7"/>
      <c r="S68" s="7"/>
    </row>
    <row r="69" spans="1:19" x14ac:dyDescent="0.35">
      <c r="A69" s="7"/>
      <c r="H69" s="7"/>
      <c r="K69" s="7"/>
      <c r="L69" s="7"/>
      <c r="O69" s="7"/>
      <c r="P69" s="7"/>
      <c r="S69" s="7"/>
    </row>
    <row r="70" spans="1:19" x14ac:dyDescent="0.35">
      <c r="A70" s="17" t="s">
        <v>221</v>
      </c>
      <c r="B70" s="17" t="s">
        <v>108</v>
      </c>
      <c r="C70" s="17"/>
      <c r="D70" s="17"/>
      <c r="E70" s="17"/>
      <c r="F70" s="17"/>
      <c r="G70" s="17"/>
      <c r="H70" s="7"/>
      <c r="I70" s="17" t="s">
        <v>222</v>
      </c>
      <c r="J70" s="17" t="s">
        <v>108</v>
      </c>
      <c r="K70" s="7"/>
      <c r="L70" s="7"/>
      <c r="O70" s="7"/>
      <c r="P70" s="7"/>
      <c r="S70" s="7"/>
    </row>
    <row r="71" spans="1:19" x14ac:dyDescent="0.35">
      <c r="A71" s="17"/>
      <c r="B71" s="17"/>
      <c r="C71" s="17"/>
      <c r="D71" s="17"/>
      <c r="E71" s="17"/>
      <c r="F71" s="17"/>
      <c r="G71" s="17"/>
      <c r="H71" s="7"/>
      <c r="I71" s="17"/>
      <c r="J71" s="17"/>
      <c r="K71" s="7"/>
      <c r="L71" s="7"/>
      <c r="O71" s="7"/>
      <c r="P71" s="7"/>
      <c r="S71" s="7"/>
    </row>
    <row r="72" spans="1:19" x14ac:dyDescent="0.35">
      <c r="A72" s="17" t="s">
        <v>223</v>
      </c>
      <c r="B72" s="17">
        <v>9</v>
      </c>
      <c r="C72" s="17"/>
      <c r="D72" s="17"/>
      <c r="E72" s="17"/>
      <c r="F72" s="17"/>
      <c r="G72" s="17"/>
      <c r="H72" s="7"/>
      <c r="I72" s="17" t="s">
        <v>234</v>
      </c>
      <c r="J72" s="17">
        <v>9</v>
      </c>
      <c r="K72" s="7"/>
      <c r="L72" s="7"/>
      <c r="O72" s="7"/>
      <c r="P72" s="7"/>
      <c r="S72" s="7"/>
    </row>
    <row r="73" spans="1:19" x14ac:dyDescent="0.35">
      <c r="A73" s="98" t="s">
        <v>224</v>
      </c>
      <c r="B73" s="17">
        <v>6</v>
      </c>
      <c r="C73" s="17"/>
      <c r="D73" s="17"/>
      <c r="E73" s="17"/>
      <c r="F73" s="17"/>
      <c r="G73" s="17"/>
      <c r="H73" s="7"/>
      <c r="I73" s="17" t="s">
        <v>233</v>
      </c>
      <c r="J73" s="17">
        <v>6</v>
      </c>
      <c r="K73" s="7"/>
      <c r="L73" s="7"/>
      <c r="O73" s="7"/>
      <c r="P73" s="7"/>
      <c r="S73" s="7"/>
    </row>
    <row r="74" spans="1:19" x14ac:dyDescent="0.35">
      <c r="A74" s="17" t="s">
        <v>228</v>
      </c>
      <c r="B74" s="17">
        <v>4</v>
      </c>
      <c r="C74" s="17"/>
      <c r="D74" s="17"/>
      <c r="E74" s="17"/>
      <c r="F74" s="17"/>
      <c r="G74" s="17"/>
      <c r="H74" s="7"/>
      <c r="I74" s="17" t="s">
        <v>232</v>
      </c>
      <c r="J74" s="17">
        <v>4</v>
      </c>
      <c r="K74" s="7"/>
      <c r="L74" s="7"/>
      <c r="O74" s="7"/>
      <c r="P74" s="7"/>
      <c r="S74" s="7"/>
    </row>
    <row r="75" spans="1:19" x14ac:dyDescent="0.35">
      <c r="A75" s="17" t="s">
        <v>227</v>
      </c>
      <c r="B75" s="17">
        <v>2</v>
      </c>
      <c r="C75" s="17"/>
      <c r="D75" s="17"/>
      <c r="E75" s="17"/>
      <c r="F75" s="17"/>
      <c r="G75" s="17"/>
      <c r="H75" s="7"/>
      <c r="I75" s="17" t="s">
        <v>230</v>
      </c>
      <c r="J75" s="17">
        <v>2</v>
      </c>
      <c r="K75" s="7"/>
      <c r="L75" s="7"/>
      <c r="O75" s="7"/>
      <c r="P75" s="7"/>
      <c r="S75" s="7"/>
    </row>
    <row r="76" spans="1:19" x14ac:dyDescent="0.35">
      <c r="A76" s="17" t="s">
        <v>226</v>
      </c>
      <c r="B76" s="17">
        <v>1</v>
      </c>
      <c r="C76" s="17"/>
      <c r="D76" s="17"/>
      <c r="E76" s="17"/>
      <c r="F76" s="17"/>
      <c r="G76" s="17"/>
      <c r="H76" s="7"/>
      <c r="I76" s="98" t="s">
        <v>231</v>
      </c>
      <c r="J76" s="17">
        <v>1</v>
      </c>
      <c r="K76" s="7"/>
      <c r="L76" s="7"/>
      <c r="O76" s="7"/>
      <c r="P76" s="7"/>
      <c r="S76" s="7"/>
    </row>
    <row r="77" spans="1:19" x14ac:dyDescent="0.35">
      <c r="A77" s="17" t="s">
        <v>225</v>
      </c>
      <c r="B77" s="17">
        <v>0</v>
      </c>
      <c r="C77" s="17"/>
      <c r="D77" s="17"/>
      <c r="E77" s="17"/>
      <c r="F77" s="17"/>
      <c r="G77" s="17"/>
      <c r="H77" s="7"/>
      <c r="I77" s="17" t="s">
        <v>229</v>
      </c>
      <c r="J77" s="17">
        <v>0</v>
      </c>
      <c r="K77" s="7"/>
      <c r="L77" s="7"/>
      <c r="O77" s="7"/>
      <c r="P77" s="7"/>
      <c r="S77" s="7"/>
    </row>
    <row r="78" spans="1:19" x14ac:dyDescent="0.35">
      <c r="A78" s="7"/>
      <c r="H78" s="7"/>
      <c r="K78" s="7"/>
      <c r="L78" s="7"/>
      <c r="O78" s="7"/>
      <c r="P78" s="7"/>
      <c r="S78" s="7"/>
    </row>
    <row r="79" spans="1:19" x14ac:dyDescent="0.35">
      <c r="A79" s="7" t="s">
        <v>209</v>
      </c>
      <c r="B79" s="97">
        <f>MIN(I3:I63)</f>
        <v>0.15411205530750396</v>
      </c>
      <c r="C79" s="97"/>
      <c r="D79" s="97"/>
      <c r="E79" s="97"/>
      <c r="F79" s="97"/>
      <c r="G79" s="97"/>
      <c r="H79" s="97"/>
      <c r="I79" s="97">
        <f>MIN(K3:K63)</f>
        <v>4.5885817479730884</v>
      </c>
      <c r="K79" s="7"/>
      <c r="L79" s="7"/>
      <c r="O79" s="7"/>
      <c r="P79" s="7"/>
      <c r="S79" s="7"/>
    </row>
    <row r="80" spans="1:19" x14ac:dyDescent="0.35">
      <c r="A80" s="7" t="s">
        <v>210</v>
      </c>
      <c r="B80" s="97">
        <f>MAX(I3:I63)</f>
        <v>2.3034178743961351</v>
      </c>
      <c r="C80" s="97"/>
      <c r="D80" s="97"/>
      <c r="E80" s="97"/>
      <c r="F80" s="97"/>
      <c r="G80" s="97"/>
      <c r="H80" s="97"/>
      <c r="I80" s="97">
        <f t="shared" ref="I80" si="21">MAX(K3:K63)</f>
        <v>43.936165692398284</v>
      </c>
      <c r="K80" s="7"/>
      <c r="L80" s="7"/>
      <c r="O80" s="7"/>
      <c r="P80" s="7"/>
      <c r="S80" s="7"/>
    </row>
    <row r="81" spans="1:19" x14ac:dyDescent="0.35">
      <c r="A81" s="7" t="s">
        <v>211</v>
      </c>
      <c r="B81" s="97">
        <f>MEDIAN(I3:I63)</f>
        <v>0.76745974955277274</v>
      </c>
      <c r="C81" s="97"/>
      <c r="D81" s="97"/>
      <c r="E81" s="97"/>
      <c r="F81" s="97"/>
      <c r="G81" s="97"/>
      <c r="H81" s="97"/>
      <c r="I81" s="97">
        <f t="shared" ref="I81" si="22">MEDIAN(K3:K63)</f>
        <v>17.755496428412421</v>
      </c>
      <c r="K81" s="7"/>
      <c r="L81" s="7"/>
      <c r="O81" s="7"/>
      <c r="P81" s="7"/>
      <c r="S81" s="7"/>
    </row>
    <row r="82" spans="1:19" x14ac:dyDescent="0.35">
      <c r="A82" s="7"/>
      <c r="H82" s="7"/>
      <c r="K82" s="7"/>
      <c r="L82" s="7"/>
      <c r="O82" s="7"/>
      <c r="P82" s="7"/>
      <c r="S82" s="7"/>
    </row>
    <row r="83" spans="1:19" x14ac:dyDescent="0.35">
      <c r="A83" s="7"/>
      <c r="H83" s="7"/>
      <c r="K83" s="7"/>
      <c r="L83" s="7"/>
      <c r="O83" s="7"/>
      <c r="P83" s="7"/>
      <c r="S83" s="7"/>
    </row>
    <row r="84" spans="1:19" x14ac:dyDescent="0.35">
      <c r="A84" s="7"/>
      <c r="H84" s="7"/>
      <c r="K84" s="7"/>
      <c r="L84" s="7"/>
      <c r="O84" s="7"/>
      <c r="P84" s="7"/>
      <c r="S84" s="7"/>
    </row>
    <row r="85" spans="1:19" x14ac:dyDescent="0.35">
      <c r="A85" s="7"/>
      <c r="H85" s="7"/>
      <c r="K85" s="7"/>
      <c r="L85" s="7"/>
      <c r="O85" s="7"/>
      <c r="P85" s="7"/>
      <c r="S85" s="7"/>
    </row>
    <row r="86" spans="1:19" x14ac:dyDescent="0.35">
      <c r="A86" s="7"/>
      <c r="H86" s="7"/>
      <c r="K86" s="7"/>
      <c r="L86" s="7"/>
      <c r="O86" s="7"/>
      <c r="P86" s="7"/>
      <c r="S86" s="7"/>
    </row>
    <row r="87" spans="1:19" x14ac:dyDescent="0.35">
      <c r="A87" s="7"/>
      <c r="H87" s="7"/>
      <c r="K87" s="7"/>
      <c r="L87" s="7"/>
      <c r="O87" s="7"/>
      <c r="P87" s="7"/>
      <c r="S87" s="7"/>
    </row>
    <row r="88" spans="1:19" x14ac:dyDescent="0.35">
      <c r="A88" s="7"/>
      <c r="H88" s="7"/>
      <c r="K88" s="7"/>
      <c r="L88" s="7"/>
      <c r="O88" s="7"/>
      <c r="P88" s="7"/>
      <c r="S88" s="7"/>
    </row>
    <row r="89" spans="1:19" x14ac:dyDescent="0.35">
      <c r="A89" s="7"/>
      <c r="H89" s="7"/>
      <c r="K89" s="7"/>
      <c r="L89" s="7"/>
      <c r="O89" s="7"/>
      <c r="P89" s="7"/>
      <c r="S89" s="7"/>
    </row>
    <row r="90" spans="1:19" x14ac:dyDescent="0.35">
      <c r="A90" s="7"/>
      <c r="H90" s="7"/>
      <c r="K90" s="7"/>
      <c r="L90" s="7"/>
      <c r="O90" s="7"/>
      <c r="P90" s="7"/>
      <c r="S90" s="7"/>
    </row>
    <row r="91" spans="1:19" x14ac:dyDescent="0.35">
      <c r="A91" s="7"/>
      <c r="H91" s="7"/>
      <c r="K91" s="7"/>
      <c r="L91" s="7"/>
      <c r="O91" s="7"/>
      <c r="P91" s="7"/>
      <c r="S91" s="7"/>
    </row>
    <row r="92" spans="1:19" x14ac:dyDescent="0.35">
      <c r="A92" s="7"/>
      <c r="H92" s="7"/>
      <c r="K92" s="7"/>
      <c r="L92" s="7"/>
      <c r="O92" s="7"/>
      <c r="P92" s="7"/>
      <c r="S92" s="7"/>
    </row>
    <row r="93" spans="1:19" x14ac:dyDescent="0.35">
      <c r="A93" s="7"/>
      <c r="H93" s="7"/>
      <c r="K93" s="7"/>
      <c r="L93" s="7"/>
      <c r="O93" s="7"/>
      <c r="P93" s="7"/>
      <c r="S93" s="7"/>
    </row>
    <row r="94" spans="1:19" x14ac:dyDescent="0.35">
      <c r="A94" s="7"/>
      <c r="H94" s="7"/>
      <c r="K94" s="7"/>
      <c r="L94" s="7"/>
      <c r="O94" s="7"/>
      <c r="P94" s="7"/>
      <c r="S94" s="7"/>
    </row>
    <row r="95" spans="1:19" x14ac:dyDescent="0.35">
      <c r="A95" s="7"/>
      <c r="H95" s="7"/>
      <c r="K95" s="7"/>
      <c r="L95" s="7"/>
      <c r="O95" s="7"/>
      <c r="P95" s="7"/>
      <c r="S95" s="7"/>
    </row>
    <row r="96" spans="1:19" x14ac:dyDescent="0.35">
      <c r="A96" s="7"/>
      <c r="H96" s="7"/>
      <c r="K96" s="7"/>
      <c r="L96" s="7"/>
      <c r="O96" s="7"/>
      <c r="P96" s="7"/>
      <c r="S96" s="7"/>
    </row>
    <row r="97" s="7" customFormat="1" x14ac:dyDescent="0.35"/>
    <row r="98" s="7" customFormat="1" x14ac:dyDescent="0.35"/>
    <row r="99" s="7" customFormat="1" x14ac:dyDescent="0.35"/>
    <row r="100" s="7" customFormat="1" x14ac:dyDescent="0.35"/>
    <row r="101" s="7" customFormat="1" x14ac:dyDescent="0.35"/>
    <row r="102" s="7" customFormat="1" x14ac:dyDescent="0.35"/>
    <row r="103" s="7" customFormat="1" x14ac:dyDescent="0.35"/>
    <row r="104" s="7" customFormat="1" x14ac:dyDescent="0.35"/>
    <row r="105" s="7" customFormat="1" x14ac:dyDescent="0.35"/>
    <row r="106" s="7" customFormat="1" x14ac:dyDescent="0.35"/>
    <row r="107" s="7" customFormat="1" x14ac:dyDescent="0.35"/>
    <row r="108" s="7" customFormat="1" x14ac:dyDescent="0.35"/>
    <row r="109" s="7" customFormat="1" x14ac:dyDescent="0.35"/>
    <row r="110" s="7" customFormat="1" x14ac:dyDescent="0.35"/>
    <row r="111" s="7" customFormat="1" x14ac:dyDescent="0.35"/>
    <row r="112" s="7" customFormat="1" x14ac:dyDescent="0.35"/>
    <row r="113" s="7" customFormat="1" x14ac:dyDescent="0.35"/>
    <row r="114" s="7" customFormat="1" x14ac:dyDescent="0.35"/>
    <row r="115" s="7" customFormat="1" x14ac:dyDescent="0.35"/>
    <row r="116" s="7" customFormat="1" x14ac:dyDescent="0.35"/>
    <row r="117" s="7" customFormat="1" x14ac:dyDescent="0.35"/>
    <row r="118" s="7" customFormat="1" x14ac:dyDescent="0.35"/>
    <row r="119" s="7" customFormat="1" x14ac:dyDescent="0.35"/>
    <row r="120" s="7" customFormat="1" x14ac:dyDescent="0.35"/>
    <row r="121" s="7" customFormat="1" x14ac:dyDescent="0.35"/>
    <row r="122" s="7" customFormat="1" x14ac:dyDescent="0.35"/>
    <row r="123" s="7" customFormat="1" x14ac:dyDescent="0.35"/>
    <row r="124" s="7" customFormat="1" x14ac:dyDescent="0.35"/>
    <row r="125" s="7" customFormat="1" x14ac:dyDescent="0.35"/>
    <row r="126" s="7" customFormat="1" x14ac:dyDescent="0.35"/>
    <row r="127" s="7" customFormat="1" x14ac:dyDescent="0.35"/>
    <row r="128" s="7" customFormat="1" x14ac:dyDescent="0.35"/>
    <row r="129" s="7" customFormat="1" x14ac:dyDescent="0.35"/>
    <row r="130" s="7" customFormat="1" x14ac:dyDescent="0.35"/>
    <row r="131" s="7" customFormat="1" x14ac:dyDescent="0.35"/>
    <row r="132" s="7" customFormat="1" x14ac:dyDescent="0.35"/>
    <row r="133" s="7" customFormat="1" x14ac:dyDescent="0.35"/>
    <row r="134" s="7" customFormat="1" x14ac:dyDescent="0.35"/>
    <row r="135" s="7" customFormat="1" x14ac:dyDescent="0.35"/>
    <row r="136" s="7" customFormat="1" x14ac:dyDescent="0.35"/>
    <row r="137" s="7" customFormat="1" x14ac:dyDescent="0.35"/>
    <row r="138" s="7" customFormat="1" x14ac:dyDescent="0.35"/>
    <row r="139" s="7" customFormat="1" x14ac:dyDescent="0.35"/>
    <row r="140" s="7" customFormat="1" x14ac:dyDescent="0.35"/>
    <row r="141" s="7" customFormat="1" x14ac:dyDescent="0.35"/>
    <row r="142" s="7" customFormat="1" x14ac:dyDescent="0.35"/>
    <row r="143" s="7" customFormat="1" x14ac:dyDescent="0.35"/>
    <row r="144" s="7" customFormat="1" x14ac:dyDescent="0.35"/>
    <row r="145" s="7" customFormat="1" x14ac:dyDescent="0.35"/>
    <row r="146" s="7" customFormat="1" x14ac:dyDescent="0.35"/>
    <row r="147" s="7" customFormat="1" x14ac:dyDescent="0.35"/>
    <row r="148" s="7" customFormat="1" x14ac:dyDescent="0.35"/>
    <row r="149" s="7" customFormat="1" x14ac:dyDescent="0.35"/>
    <row r="150" s="7" customFormat="1" x14ac:dyDescent="0.35"/>
    <row r="151" s="7" customFormat="1" x14ac:dyDescent="0.35"/>
    <row r="152" s="7" customFormat="1" x14ac:dyDescent="0.35"/>
    <row r="153" s="7" customFormat="1" x14ac:dyDescent="0.35"/>
    <row r="154" s="7" customFormat="1" x14ac:dyDescent="0.35"/>
    <row r="155" s="7" customFormat="1" x14ac:dyDescent="0.35"/>
    <row r="156" s="7" customFormat="1" x14ac:dyDescent="0.35"/>
    <row r="157" s="7" customFormat="1" x14ac:dyDescent="0.35"/>
    <row r="158" s="7" customFormat="1" x14ac:dyDescent="0.35"/>
    <row r="159" s="7" customFormat="1" x14ac:dyDescent="0.35"/>
    <row r="160" s="7" customFormat="1" x14ac:dyDescent="0.35"/>
    <row r="161" s="7" customFormat="1" x14ac:dyDescent="0.35"/>
    <row r="162" s="7" customFormat="1" x14ac:dyDescent="0.35"/>
    <row r="163" s="7" customFormat="1" x14ac:dyDescent="0.35"/>
    <row r="164" s="7" customFormat="1" x14ac:dyDescent="0.35"/>
    <row r="165" s="7" customFormat="1" x14ac:dyDescent="0.35"/>
    <row r="166" s="7" customFormat="1" x14ac:dyDescent="0.35"/>
    <row r="167" s="7" customFormat="1" x14ac:dyDescent="0.35"/>
    <row r="168" s="7" customFormat="1" x14ac:dyDescent="0.35"/>
    <row r="169" s="7" customFormat="1" x14ac:dyDescent="0.35"/>
    <row r="170" s="7" customFormat="1" x14ac:dyDescent="0.35"/>
    <row r="171" s="7" customFormat="1" x14ac:dyDescent="0.35"/>
    <row r="172" s="7" customFormat="1" x14ac:dyDescent="0.35"/>
    <row r="173" s="7" customFormat="1" x14ac:dyDescent="0.35"/>
    <row r="174" s="7" customFormat="1" x14ac:dyDescent="0.35"/>
    <row r="175" s="7" customFormat="1" x14ac:dyDescent="0.35"/>
    <row r="176" s="7" customFormat="1" x14ac:dyDescent="0.35"/>
    <row r="177" s="7" customFormat="1" x14ac:dyDescent="0.35"/>
    <row r="178" s="7" customFormat="1" x14ac:dyDescent="0.35"/>
    <row r="179" s="7" customFormat="1" x14ac:dyDescent="0.35"/>
    <row r="180" s="7" customFormat="1" x14ac:dyDescent="0.35"/>
    <row r="181" s="7" customFormat="1" x14ac:dyDescent="0.35"/>
    <row r="182" s="7" customFormat="1" x14ac:dyDescent="0.35"/>
    <row r="183" s="7" customFormat="1" x14ac:dyDescent="0.35"/>
    <row r="184" s="7" customFormat="1" x14ac:dyDescent="0.35"/>
    <row r="185" s="7" customFormat="1" x14ac:dyDescent="0.35"/>
    <row r="186" s="7" customFormat="1" x14ac:dyDescent="0.35"/>
    <row r="187" s="7" customFormat="1" x14ac:dyDescent="0.35"/>
    <row r="188" s="7" customFormat="1" x14ac:dyDescent="0.35"/>
    <row r="189" s="7" customFormat="1" x14ac:dyDescent="0.35"/>
    <row r="190" s="7" customFormat="1" x14ac:dyDescent="0.35"/>
    <row r="191" s="7" customFormat="1" x14ac:dyDescent="0.35"/>
    <row r="192" s="7" customFormat="1" x14ac:dyDescent="0.35"/>
    <row r="193" s="7" customFormat="1" x14ac:dyDescent="0.35"/>
    <row r="194" s="7" customFormat="1" x14ac:dyDescent="0.35"/>
    <row r="195" s="7" customFormat="1" x14ac:dyDescent="0.35"/>
    <row r="196" s="7" customFormat="1" x14ac:dyDescent="0.35"/>
    <row r="197" s="7" customFormat="1" x14ac:dyDescent="0.35"/>
    <row r="198" s="7" customFormat="1" x14ac:dyDescent="0.35"/>
    <row r="199" s="7" customFormat="1" x14ac:dyDescent="0.35"/>
    <row r="200" s="7" customFormat="1" x14ac:dyDescent="0.35"/>
    <row r="201" s="7" customFormat="1" x14ac:dyDescent="0.35"/>
    <row r="202" s="7" customFormat="1" x14ac:dyDescent="0.35"/>
    <row r="203" s="7" customFormat="1" x14ac:dyDescent="0.35"/>
    <row r="204" s="7" customFormat="1" x14ac:dyDescent="0.35"/>
    <row r="205" s="7" customFormat="1" x14ac:dyDescent="0.35"/>
    <row r="206" s="7" customFormat="1" x14ac:dyDescent="0.35"/>
    <row r="207" s="7" customFormat="1" x14ac:dyDescent="0.35"/>
    <row r="208" s="7" customFormat="1" x14ac:dyDescent="0.35"/>
    <row r="209" s="7" customFormat="1" x14ac:dyDescent="0.35"/>
    <row r="210" s="7" customFormat="1" x14ac:dyDescent="0.35"/>
    <row r="211" s="7" customFormat="1" x14ac:dyDescent="0.35"/>
    <row r="212" s="7" customFormat="1" x14ac:dyDescent="0.35"/>
    <row r="213" s="7" customFormat="1" x14ac:dyDescent="0.35"/>
    <row r="214" s="7" customFormat="1" x14ac:dyDescent="0.35"/>
    <row r="215" s="7" customFormat="1" x14ac:dyDescent="0.35"/>
    <row r="216" s="7" customFormat="1" x14ac:dyDescent="0.35"/>
    <row r="217" s="7" customFormat="1" x14ac:dyDescent="0.35"/>
    <row r="218" s="7" customFormat="1" x14ac:dyDescent="0.35"/>
    <row r="219" s="7" customFormat="1" x14ac:dyDescent="0.35"/>
    <row r="220" s="7" customFormat="1" x14ac:dyDescent="0.35"/>
    <row r="221" s="7" customFormat="1" x14ac:dyDescent="0.35"/>
    <row r="222" s="7" customFormat="1" x14ac:dyDescent="0.35"/>
    <row r="223" s="7" customFormat="1" x14ac:dyDescent="0.35"/>
    <row r="224" s="7" customFormat="1" x14ac:dyDescent="0.35"/>
    <row r="225" s="7" customFormat="1" x14ac:dyDescent="0.35"/>
    <row r="226" s="7" customFormat="1" x14ac:dyDescent="0.35"/>
    <row r="227" s="7" customFormat="1" x14ac:dyDescent="0.35"/>
    <row r="228" s="7" customFormat="1" x14ac:dyDescent="0.35"/>
    <row r="229" s="7" customFormat="1" x14ac:dyDescent="0.35"/>
    <row r="230" s="7" customFormat="1" x14ac:dyDescent="0.35"/>
    <row r="231" s="7" customFormat="1" x14ac:dyDescent="0.35"/>
    <row r="232" s="7" customFormat="1" x14ac:dyDescent="0.35"/>
    <row r="233" s="7" customFormat="1" x14ac:dyDescent="0.35"/>
    <row r="234" s="7" customFormat="1" x14ac:dyDescent="0.35"/>
    <row r="235" s="7" customFormat="1" x14ac:dyDescent="0.35"/>
    <row r="236" s="7" customFormat="1" x14ac:dyDescent="0.35"/>
    <row r="237" s="7" customFormat="1" x14ac:dyDescent="0.35"/>
    <row r="238" s="7" customFormat="1" x14ac:dyDescent="0.35"/>
    <row r="239" s="7" customFormat="1" x14ac:dyDescent="0.35"/>
    <row r="240" s="7" customFormat="1" x14ac:dyDescent="0.35"/>
    <row r="241" s="7" customFormat="1" x14ac:dyDescent="0.35"/>
    <row r="242" s="7" customFormat="1" x14ac:dyDescent="0.35"/>
    <row r="243" s="7" customFormat="1" x14ac:dyDescent="0.35"/>
    <row r="244" s="7" customFormat="1" x14ac:dyDescent="0.35"/>
    <row r="245" s="7" customFormat="1" x14ac:dyDescent="0.35"/>
    <row r="246" s="7" customFormat="1" x14ac:dyDescent="0.35"/>
    <row r="247" s="7" customFormat="1" x14ac:dyDescent="0.35"/>
    <row r="248" s="7" customFormat="1" x14ac:dyDescent="0.35"/>
    <row r="249" s="7" customFormat="1" x14ac:dyDescent="0.35"/>
    <row r="250" s="7" customFormat="1" x14ac:dyDescent="0.35"/>
    <row r="251" s="7" customFormat="1" x14ac:dyDescent="0.35"/>
    <row r="252" s="7" customFormat="1" x14ac:dyDescent="0.35"/>
    <row r="253" s="7" customFormat="1" x14ac:dyDescent="0.35"/>
    <row r="254" s="7" customFormat="1" x14ac:dyDescent="0.35"/>
    <row r="255" s="7" customFormat="1" x14ac:dyDescent="0.35"/>
    <row r="256" s="7" customFormat="1" x14ac:dyDescent="0.35"/>
    <row r="257" s="7" customFormat="1" x14ac:dyDescent="0.35"/>
    <row r="258" s="7" customFormat="1" x14ac:dyDescent="0.35"/>
    <row r="259" s="7" customFormat="1" x14ac:dyDescent="0.35"/>
    <row r="260" s="7" customFormat="1" x14ac:dyDescent="0.35"/>
    <row r="261" s="7" customFormat="1" x14ac:dyDescent="0.35"/>
    <row r="262" s="7" customFormat="1" x14ac:dyDescent="0.35"/>
    <row r="263" s="7" customFormat="1" x14ac:dyDescent="0.35"/>
    <row r="264" s="7" customFormat="1" x14ac:dyDescent="0.35"/>
    <row r="265" s="7" customFormat="1" x14ac:dyDescent="0.35"/>
    <row r="266" s="7" customFormat="1" x14ac:dyDescent="0.35"/>
    <row r="267" s="7" customFormat="1" x14ac:dyDescent="0.35"/>
    <row r="268" s="7" customFormat="1" x14ac:dyDescent="0.35"/>
    <row r="269" s="7" customFormat="1" x14ac:dyDescent="0.35"/>
    <row r="270" s="7" customFormat="1" x14ac:dyDescent="0.35"/>
    <row r="271" s="7" customFormat="1" x14ac:dyDescent="0.35"/>
    <row r="272" s="7" customFormat="1" x14ac:dyDescent="0.35"/>
    <row r="273" s="7" customFormat="1" x14ac:dyDescent="0.35"/>
    <row r="274" s="7" customFormat="1" x14ac:dyDescent="0.35"/>
    <row r="275" s="7" customFormat="1" x14ac:dyDescent="0.35"/>
    <row r="276" s="7" customFormat="1" x14ac:dyDescent="0.35"/>
    <row r="277" s="7" customFormat="1" x14ac:dyDescent="0.35"/>
    <row r="278" s="7" customFormat="1" x14ac:dyDescent="0.35"/>
    <row r="279" s="7" customFormat="1" x14ac:dyDescent="0.35"/>
    <row r="280" s="7" customFormat="1" x14ac:dyDescent="0.35"/>
    <row r="281" s="7" customFormat="1" x14ac:dyDescent="0.35"/>
    <row r="282" s="7" customFormat="1" x14ac:dyDescent="0.35"/>
    <row r="283" s="7" customFormat="1" x14ac:dyDescent="0.35"/>
    <row r="284" s="7" customFormat="1" x14ac:dyDescent="0.35"/>
    <row r="285" s="7" customFormat="1" x14ac:dyDescent="0.35"/>
    <row r="286" s="7" customFormat="1" x14ac:dyDescent="0.35"/>
    <row r="287" s="7" customFormat="1" x14ac:dyDescent="0.35"/>
    <row r="288" s="7" customFormat="1" x14ac:dyDescent="0.35"/>
    <row r="289" s="7" customFormat="1" x14ac:dyDescent="0.35"/>
    <row r="290" s="7" customFormat="1" x14ac:dyDescent="0.35"/>
    <row r="291" s="7" customFormat="1" x14ac:dyDescent="0.35"/>
    <row r="292" s="7" customFormat="1" x14ac:dyDescent="0.35"/>
    <row r="293" s="7" customFormat="1" x14ac:dyDescent="0.35"/>
    <row r="294" s="7" customFormat="1" x14ac:dyDescent="0.35"/>
    <row r="295" s="7" customFormat="1" x14ac:dyDescent="0.35"/>
    <row r="296" s="7" customFormat="1" x14ac:dyDescent="0.35"/>
    <row r="297" s="7" customFormat="1" x14ac:dyDescent="0.35"/>
    <row r="298" s="7" customFormat="1" x14ac:dyDescent="0.35"/>
    <row r="299" s="7" customFormat="1" x14ac:dyDescent="0.35"/>
    <row r="300" s="7" customFormat="1" x14ac:dyDescent="0.35"/>
    <row r="301" s="7" customFormat="1" x14ac:dyDescent="0.35"/>
    <row r="302" s="7" customFormat="1" x14ac:dyDescent="0.35"/>
    <row r="303" s="7" customFormat="1" x14ac:dyDescent="0.35"/>
    <row r="304" s="7" customFormat="1" x14ac:dyDescent="0.35"/>
    <row r="305" s="7" customFormat="1" x14ac:dyDescent="0.35"/>
    <row r="306" s="7" customFormat="1" x14ac:dyDescent="0.35"/>
    <row r="307" s="7" customFormat="1" x14ac:dyDescent="0.35"/>
    <row r="308" s="7" customFormat="1" x14ac:dyDescent="0.35"/>
    <row r="309" s="7" customFormat="1" x14ac:dyDescent="0.35"/>
    <row r="310" s="7" customFormat="1" x14ac:dyDescent="0.35"/>
    <row r="311" s="7" customFormat="1" x14ac:dyDescent="0.35"/>
    <row r="312" s="7" customFormat="1" x14ac:dyDescent="0.35"/>
    <row r="313" s="7" customFormat="1" x14ac:dyDescent="0.35"/>
    <row r="314" s="7" customFormat="1" x14ac:dyDescent="0.35"/>
    <row r="315" s="7" customFormat="1" x14ac:dyDescent="0.35"/>
    <row r="316" s="7" customFormat="1" x14ac:dyDescent="0.35"/>
    <row r="317" s="7" customFormat="1" x14ac:dyDescent="0.35"/>
    <row r="318" s="7" customFormat="1" x14ac:dyDescent="0.35"/>
    <row r="319" s="7" customFormat="1" x14ac:dyDescent="0.35"/>
    <row r="320" s="7" customFormat="1" x14ac:dyDescent="0.35"/>
    <row r="321" s="7" customFormat="1" x14ac:dyDescent="0.35"/>
    <row r="322" s="7" customFormat="1" x14ac:dyDescent="0.35"/>
    <row r="323" s="7" customFormat="1" x14ac:dyDescent="0.35"/>
    <row r="324" s="7" customFormat="1" x14ac:dyDescent="0.35"/>
    <row r="325" s="7" customFormat="1" x14ac:dyDescent="0.35"/>
    <row r="326" s="7" customFormat="1" x14ac:dyDescent="0.35"/>
    <row r="327" s="7" customFormat="1" x14ac:dyDescent="0.35"/>
    <row r="328" s="7" customFormat="1" x14ac:dyDescent="0.35"/>
    <row r="329" s="7" customFormat="1" x14ac:dyDescent="0.35"/>
    <row r="330" s="7" customFormat="1" x14ac:dyDescent="0.35"/>
    <row r="331" s="7" customFormat="1" x14ac:dyDescent="0.35"/>
    <row r="332" s="7" customFormat="1" x14ac:dyDescent="0.35"/>
    <row r="333" s="7" customFormat="1" x14ac:dyDescent="0.35"/>
    <row r="334" s="7" customFormat="1" x14ac:dyDescent="0.35"/>
    <row r="335" s="7" customFormat="1" x14ac:dyDescent="0.35"/>
    <row r="336" s="7" customFormat="1" x14ac:dyDescent="0.35"/>
    <row r="337" s="7" customFormat="1" x14ac:dyDescent="0.35"/>
    <row r="338" s="7" customFormat="1" x14ac:dyDescent="0.35"/>
    <row r="339" s="7" customFormat="1" x14ac:dyDescent="0.35"/>
    <row r="340" s="7" customFormat="1" x14ac:dyDescent="0.35"/>
    <row r="341" s="7" customFormat="1" x14ac:dyDescent="0.35"/>
    <row r="342" s="7" customFormat="1" x14ac:dyDescent="0.35"/>
    <row r="343" s="7" customFormat="1" x14ac:dyDescent="0.35"/>
    <row r="344" s="7" customFormat="1" x14ac:dyDescent="0.35"/>
    <row r="345" s="7" customFormat="1" x14ac:dyDescent="0.35"/>
    <row r="346" s="7" customFormat="1" x14ac:dyDescent="0.35"/>
    <row r="347" s="7" customFormat="1" x14ac:dyDescent="0.35"/>
    <row r="348" s="7" customFormat="1" x14ac:dyDescent="0.35"/>
    <row r="349" s="7" customFormat="1" x14ac:dyDescent="0.35"/>
    <row r="350" s="7" customFormat="1" x14ac:dyDescent="0.35"/>
    <row r="351" s="7" customFormat="1" x14ac:dyDescent="0.35"/>
    <row r="352" s="7" customFormat="1" x14ac:dyDescent="0.35"/>
    <row r="353" s="7" customFormat="1" x14ac:dyDescent="0.35"/>
    <row r="354" s="7" customFormat="1" x14ac:dyDescent="0.35"/>
    <row r="355" s="7" customFormat="1" x14ac:dyDescent="0.35"/>
    <row r="356" s="7" customFormat="1" x14ac:dyDescent="0.35"/>
    <row r="357" s="7" customFormat="1" x14ac:dyDescent="0.35"/>
    <row r="358" s="7" customFormat="1" x14ac:dyDescent="0.35"/>
    <row r="359" s="7" customFormat="1" x14ac:dyDescent="0.35"/>
    <row r="360" s="7" customFormat="1" x14ac:dyDescent="0.35"/>
    <row r="361" s="7" customFormat="1" x14ac:dyDescent="0.35"/>
    <row r="362" s="7" customFormat="1" x14ac:dyDescent="0.35"/>
    <row r="363" s="7" customFormat="1" x14ac:dyDescent="0.35"/>
    <row r="364" s="7" customFormat="1" x14ac:dyDescent="0.35"/>
    <row r="365" s="7" customFormat="1" x14ac:dyDescent="0.35"/>
    <row r="366" s="7" customFormat="1" x14ac:dyDescent="0.35"/>
    <row r="367" s="7" customFormat="1" x14ac:dyDescent="0.35"/>
    <row r="368" s="7" customFormat="1" x14ac:dyDescent="0.35"/>
    <row r="369" s="7" customFormat="1" x14ac:dyDescent="0.35"/>
    <row r="370" s="7" customFormat="1" x14ac:dyDescent="0.35"/>
    <row r="371" s="7" customFormat="1" x14ac:dyDescent="0.35"/>
    <row r="372" s="7" customFormat="1" x14ac:dyDescent="0.35"/>
    <row r="373" s="7" customFormat="1" x14ac:dyDescent="0.35"/>
    <row r="374" s="7" customFormat="1" x14ac:dyDescent="0.35"/>
    <row r="375" s="7" customFormat="1" x14ac:dyDescent="0.35"/>
    <row r="376" s="7" customFormat="1" x14ac:dyDescent="0.35"/>
    <row r="377" s="7" customFormat="1" x14ac:dyDescent="0.35"/>
    <row r="378" s="7" customFormat="1" x14ac:dyDescent="0.35"/>
    <row r="379" s="7" customFormat="1" x14ac:dyDescent="0.35"/>
    <row r="380" s="7" customFormat="1" x14ac:dyDescent="0.35"/>
    <row r="381" s="7" customFormat="1" x14ac:dyDescent="0.35"/>
    <row r="382" s="7" customFormat="1" x14ac:dyDescent="0.35"/>
    <row r="383" s="7" customFormat="1" x14ac:dyDescent="0.35"/>
    <row r="384" s="7" customFormat="1" x14ac:dyDescent="0.35"/>
    <row r="385" s="7" customFormat="1" x14ac:dyDescent="0.35"/>
    <row r="386" s="7" customFormat="1" x14ac:dyDescent="0.35"/>
    <row r="387" s="7" customFormat="1" x14ac:dyDescent="0.35"/>
    <row r="388" s="7" customFormat="1" x14ac:dyDescent="0.35"/>
    <row r="389" s="7" customFormat="1" x14ac:dyDescent="0.35"/>
    <row r="390" s="7" customFormat="1" x14ac:dyDescent="0.35"/>
    <row r="391" s="7" customFormat="1" x14ac:dyDescent="0.35"/>
    <row r="392" s="7" customFormat="1" x14ac:dyDescent="0.35"/>
    <row r="393" s="7" customFormat="1" x14ac:dyDescent="0.35"/>
    <row r="394" s="7" customFormat="1" x14ac:dyDescent="0.35"/>
    <row r="395" s="7" customFormat="1" x14ac:dyDescent="0.35"/>
    <row r="396" s="7" customFormat="1" x14ac:dyDescent="0.35"/>
    <row r="397" s="7" customFormat="1" x14ac:dyDescent="0.35"/>
    <row r="398" s="7" customFormat="1" x14ac:dyDescent="0.35"/>
    <row r="399" s="7" customFormat="1" x14ac:dyDescent="0.35"/>
    <row r="400" s="7" customFormat="1" x14ac:dyDescent="0.35"/>
    <row r="401" s="7" customFormat="1" x14ac:dyDescent="0.35"/>
    <row r="402" s="7" customFormat="1" x14ac:dyDescent="0.35"/>
    <row r="403" s="7" customFormat="1" x14ac:dyDescent="0.35"/>
    <row r="404" s="7" customFormat="1" x14ac:dyDescent="0.35"/>
    <row r="405" s="7" customFormat="1" x14ac:dyDescent="0.35"/>
    <row r="406" s="7" customFormat="1" x14ac:dyDescent="0.35"/>
    <row r="407" s="7" customFormat="1" x14ac:dyDescent="0.35"/>
    <row r="408" s="7" customFormat="1" x14ac:dyDescent="0.35"/>
    <row r="409" s="7" customFormat="1" x14ac:dyDescent="0.35"/>
    <row r="410" s="7" customFormat="1" x14ac:dyDescent="0.35"/>
    <row r="411" s="7" customFormat="1" x14ac:dyDescent="0.35"/>
    <row r="412" s="7" customFormat="1" x14ac:dyDescent="0.35"/>
    <row r="413" s="7" customFormat="1" x14ac:dyDescent="0.35"/>
    <row r="414" s="7" customFormat="1" x14ac:dyDescent="0.35"/>
    <row r="415" s="7" customFormat="1" x14ac:dyDescent="0.35"/>
    <row r="416" s="7" customFormat="1" x14ac:dyDescent="0.35"/>
    <row r="417" s="7" customFormat="1" x14ac:dyDescent="0.35"/>
    <row r="418" s="7" customFormat="1" x14ac:dyDescent="0.35"/>
    <row r="419" s="7" customFormat="1" x14ac:dyDescent="0.35"/>
    <row r="420" s="7" customFormat="1" x14ac:dyDescent="0.35"/>
    <row r="421" s="7" customFormat="1" x14ac:dyDescent="0.35"/>
    <row r="422" s="7" customFormat="1" x14ac:dyDescent="0.35"/>
    <row r="423" s="7" customFormat="1" x14ac:dyDescent="0.35"/>
    <row r="424" s="7" customFormat="1" x14ac:dyDescent="0.35"/>
  </sheetData>
  <autoFilter ref="A2:V2" xr:uid="{D586B7A8-BB09-4475-975D-354C1A8061EA}">
    <sortState xmlns:xlrd2="http://schemas.microsoft.com/office/spreadsheetml/2017/richdata2" ref="A3:V63">
      <sortCondition ref="A2"/>
    </sortState>
  </autoFilter>
  <mergeCells count="4">
    <mergeCell ref="P1:S1"/>
    <mergeCell ref="L1:O1"/>
    <mergeCell ref="H1:K1"/>
    <mergeCell ref="D1:G1"/>
  </mergeCell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D8C13-0022-4C6C-8A68-EC89FCA8C947}">
  <dimension ref="A1:F65"/>
  <sheetViews>
    <sheetView tabSelected="1" zoomScale="85" zoomScaleNormal="85" workbookViewId="0">
      <selection activeCell="S5" sqref="S5"/>
    </sheetView>
  </sheetViews>
  <sheetFormatPr baseColWidth="10" defaultColWidth="11.44140625" defaultRowHeight="16.2" x14ac:dyDescent="0.35"/>
  <cols>
    <col min="1" max="1" width="24.44140625" style="2" customWidth="1"/>
    <col min="2" max="5" width="15.77734375" style="7" customWidth="1"/>
    <col min="6" max="16384" width="11.44140625" style="7"/>
  </cols>
  <sheetData>
    <row r="1" spans="1:6" ht="16.8" thickBot="1" x14ac:dyDescent="0.4">
      <c r="A1" s="89" t="s">
        <v>0</v>
      </c>
      <c r="B1" s="90" t="s">
        <v>105</v>
      </c>
      <c r="C1" s="90" t="s">
        <v>106</v>
      </c>
      <c r="D1" s="90" t="s">
        <v>107</v>
      </c>
      <c r="E1" s="90" t="s">
        <v>107</v>
      </c>
    </row>
    <row r="2" spans="1:6" x14ac:dyDescent="0.35">
      <c r="B2" s="11">
        <v>2023</v>
      </c>
      <c r="C2" s="11">
        <v>2024</v>
      </c>
      <c r="D2" s="11">
        <v>2025</v>
      </c>
      <c r="E2" s="11">
        <v>2026</v>
      </c>
      <c r="F2" s="11"/>
    </row>
    <row r="3" spans="1:6" x14ac:dyDescent="0.35">
      <c r="A3" s="3" t="s">
        <v>1</v>
      </c>
      <c r="B3" s="20">
        <v>22</v>
      </c>
      <c r="C3" s="20">
        <v>3.3</v>
      </c>
      <c r="D3" s="20">
        <f>B3+C3</f>
        <v>25.3</v>
      </c>
      <c r="E3" s="20">
        <v>6</v>
      </c>
    </row>
    <row r="4" spans="1:6" x14ac:dyDescent="0.35">
      <c r="A4" s="3" t="s">
        <v>2</v>
      </c>
      <c r="B4" s="20">
        <v>22</v>
      </c>
      <c r="C4" s="20">
        <v>3</v>
      </c>
      <c r="D4" s="20">
        <f t="shared" ref="D4:D63" si="0">B4+C4</f>
        <v>25</v>
      </c>
      <c r="E4" s="20">
        <v>10.5</v>
      </c>
    </row>
    <row r="5" spans="1:6" x14ac:dyDescent="0.35">
      <c r="A5" s="3" t="s">
        <v>3</v>
      </c>
      <c r="B5" s="20">
        <v>19.100000000000001</v>
      </c>
      <c r="C5" s="20">
        <v>1</v>
      </c>
      <c r="D5" s="20">
        <f t="shared" si="0"/>
        <v>20.100000000000001</v>
      </c>
      <c r="E5" s="20">
        <v>15</v>
      </c>
    </row>
    <row r="6" spans="1:6" x14ac:dyDescent="0.35">
      <c r="A6" s="3" t="s">
        <v>4</v>
      </c>
      <c r="B6" s="20">
        <v>13</v>
      </c>
      <c r="C6" s="20">
        <v>5</v>
      </c>
      <c r="D6" s="20">
        <f t="shared" si="0"/>
        <v>18</v>
      </c>
      <c r="E6" s="20">
        <v>8</v>
      </c>
    </row>
    <row r="7" spans="1:6" x14ac:dyDescent="0.35">
      <c r="A7" s="3" t="s">
        <v>5</v>
      </c>
      <c r="B7" s="20">
        <v>19</v>
      </c>
      <c r="C7" s="20">
        <v>3</v>
      </c>
      <c r="D7" s="20">
        <f t="shared" si="0"/>
        <v>22</v>
      </c>
      <c r="E7" s="20">
        <v>7.5</v>
      </c>
    </row>
    <row r="8" spans="1:6" x14ac:dyDescent="0.35">
      <c r="A8" s="3" t="s">
        <v>6</v>
      </c>
      <c r="B8" s="20">
        <v>14.37</v>
      </c>
      <c r="C8" s="20">
        <v>1</v>
      </c>
      <c r="D8" s="20">
        <f t="shared" si="0"/>
        <v>15.37</v>
      </c>
      <c r="E8" s="20">
        <v>9.43</v>
      </c>
    </row>
    <row r="9" spans="1:6" x14ac:dyDescent="0.35">
      <c r="A9" s="3" t="s">
        <v>7</v>
      </c>
      <c r="B9" s="20">
        <v>17.5</v>
      </c>
      <c r="C9" s="20">
        <v>3.5</v>
      </c>
      <c r="D9" s="20">
        <f t="shared" si="0"/>
        <v>21</v>
      </c>
      <c r="E9" s="20">
        <v>11</v>
      </c>
    </row>
    <row r="10" spans="1:6" x14ac:dyDescent="0.35">
      <c r="A10" s="3" t="s">
        <v>8</v>
      </c>
      <c r="B10" s="20">
        <v>5.73</v>
      </c>
      <c r="C10" s="20">
        <v>2.25</v>
      </c>
      <c r="D10" s="20">
        <f t="shared" si="0"/>
        <v>7.98</v>
      </c>
      <c r="E10" s="20">
        <v>10.42</v>
      </c>
    </row>
    <row r="11" spans="1:6" x14ac:dyDescent="0.35">
      <c r="A11" s="3" t="s">
        <v>9</v>
      </c>
      <c r="B11" s="20">
        <v>25</v>
      </c>
      <c r="C11" s="20">
        <v>1.3</v>
      </c>
      <c r="D11" s="20">
        <f t="shared" si="0"/>
        <v>26.3</v>
      </c>
      <c r="E11" s="20">
        <v>10</v>
      </c>
    </row>
    <row r="12" spans="1:6" x14ac:dyDescent="0.35">
      <c r="A12" s="3" t="s">
        <v>11</v>
      </c>
      <c r="B12" s="20">
        <v>5.73</v>
      </c>
      <c r="C12" s="20">
        <v>2.25</v>
      </c>
      <c r="D12" s="20">
        <f>B12+C12</f>
        <v>7.98</v>
      </c>
      <c r="E12" s="20">
        <v>10.42</v>
      </c>
    </row>
    <row r="13" spans="1:6" x14ac:dyDescent="0.35">
      <c r="A13" s="3" t="s">
        <v>10</v>
      </c>
      <c r="B13" s="20">
        <v>18</v>
      </c>
      <c r="C13" s="20">
        <v>0</v>
      </c>
      <c r="D13" s="20">
        <f t="shared" si="0"/>
        <v>18</v>
      </c>
      <c r="E13" s="20">
        <v>8.5</v>
      </c>
    </row>
    <row r="14" spans="1:6" x14ac:dyDescent="0.35">
      <c r="A14" s="3" t="s">
        <v>12</v>
      </c>
      <c r="B14" s="20">
        <v>22.5</v>
      </c>
      <c r="C14" s="20">
        <v>1</v>
      </c>
      <c r="D14" s="20">
        <f t="shared" si="0"/>
        <v>23.5</v>
      </c>
      <c r="E14" s="20">
        <v>7.5</v>
      </c>
    </row>
    <row r="15" spans="1:6" x14ac:dyDescent="0.35">
      <c r="A15" s="3" t="s">
        <v>13</v>
      </c>
      <c r="B15" s="20">
        <v>5.73</v>
      </c>
      <c r="C15" s="20">
        <v>2.25</v>
      </c>
      <c r="D15" s="20">
        <f t="shared" si="0"/>
        <v>7.98</v>
      </c>
      <c r="E15" s="20">
        <v>10.42</v>
      </c>
    </row>
    <row r="16" spans="1:6" x14ac:dyDescent="0.35">
      <c r="A16" s="3" t="s">
        <v>14</v>
      </c>
      <c r="B16" s="20">
        <v>5.73</v>
      </c>
      <c r="C16" s="20">
        <v>2.25</v>
      </c>
      <c r="D16" s="20">
        <f t="shared" si="0"/>
        <v>7.98</v>
      </c>
      <c r="E16" s="20">
        <v>10.42</v>
      </c>
    </row>
    <row r="17" spans="1:5" x14ac:dyDescent="0.35">
      <c r="A17" s="3" t="s">
        <v>15</v>
      </c>
      <c r="B17" s="20">
        <v>5.73</v>
      </c>
      <c r="C17" s="20">
        <v>2.25</v>
      </c>
      <c r="D17" s="20">
        <f t="shared" si="0"/>
        <v>7.98</v>
      </c>
      <c r="E17" s="20">
        <v>10.42</v>
      </c>
    </row>
    <row r="18" spans="1:5" x14ac:dyDescent="0.35">
      <c r="A18" s="3" t="s">
        <v>16</v>
      </c>
      <c r="B18" s="20">
        <v>5.73</v>
      </c>
      <c r="C18" s="20">
        <v>2.25</v>
      </c>
      <c r="D18" s="20">
        <f t="shared" si="0"/>
        <v>7.98</v>
      </c>
      <c r="E18" s="20">
        <v>10.42</v>
      </c>
    </row>
    <row r="19" spans="1:5" x14ac:dyDescent="0.35">
      <c r="A19" s="3" t="s">
        <v>17</v>
      </c>
      <c r="B19" s="20">
        <v>5.73</v>
      </c>
      <c r="C19" s="20">
        <v>2.25</v>
      </c>
      <c r="D19" s="20">
        <f t="shared" si="0"/>
        <v>7.98</v>
      </c>
      <c r="E19" s="20">
        <v>10.42</v>
      </c>
    </row>
    <row r="20" spans="1:5" x14ac:dyDescent="0.35">
      <c r="A20" s="3" t="s">
        <v>18</v>
      </c>
      <c r="B20" s="20">
        <v>5.73</v>
      </c>
      <c r="C20" s="20">
        <v>2.25</v>
      </c>
      <c r="D20" s="20">
        <f t="shared" si="0"/>
        <v>7.98</v>
      </c>
      <c r="E20" s="20">
        <v>10.42</v>
      </c>
    </row>
    <row r="21" spans="1:5" x14ac:dyDescent="0.35">
      <c r="A21" s="3" t="s">
        <v>19</v>
      </c>
      <c r="B21" s="20">
        <v>5.73</v>
      </c>
      <c r="C21" s="20">
        <v>2.25</v>
      </c>
      <c r="D21" s="20">
        <f t="shared" si="0"/>
        <v>7.98</v>
      </c>
      <c r="E21" s="20">
        <v>10.42</v>
      </c>
    </row>
    <row r="22" spans="1:5" x14ac:dyDescent="0.35">
      <c r="A22" s="3" t="s">
        <v>20</v>
      </c>
      <c r="B22" s="20">
        <v>18.5</v>
      </c>
      <c r="C22" s="20">
        <v>2</v>
      </c>
      <c r="D22" s="20">
        <f t="shared" si="0"/>
        <v>20.5</v>
      </c>
      <c r="E22" s="20">
        <v>6</v>
      </c>
    </row>
    <row r="23" spans="1:5" x14ac:dyDescent="0.35">
      <c r="A23" s="3" t="s">
        <v>21</v>
      </c>
      <c r="B23" s="20">
        <v>5.73</v>
      </c>
      <c r="C23" s="20">
        <v>2.25</v>
      </c>
      <c r="D23" s="20">
        <f t="shared" si="0"/>
        <v>7.98</v>
      </c>
      <c r="E23" s="20">
        <v>10.42</v>
      </c>
    </row>
    <row r="24" spans="1:5" x14ac:dyDescent="0.35">
      <c r="A24" s="3" t="s">
        <v>22</v>
      </c>
      <c r="B24" s="20">
        <v>5.73</v>
      </c>
      <c r="C24" s="20">
        <v>2.25</v>
      </c>
      <c r="D24" s="20">
        <f t="shared" si="0"/>
        <v>7.98</v>
      </c>
      <c r="E24" s="20">
        <v>10.42</v>
      </c>
    </row>
    <row r="25" spans="1:5" x14ac:dyDescent="0.35">
      <c r="A25" s="3" t="s">
        <v>23</v>
      </c>
      <c r="B25" s="20">
        <v>17</v>
      </c>
      <c r="C25" s="20">
        <v>2</v>
      </c>
      <c r="D25" s="20">
        <f t="shared" si="0"/>
        <v>19</v>
      </c>
      <c r="E25" s="20">
        <v>7.5</v>
      </c>
    </row>
    <row r="26" spans="1:5" x14ac:dyDescent="0.35">
      <c r="A26" s="3" t="s">
        <v>24</v>
      </c>
      <c r="B26" s="20">
        <v>5.73</v>
      </c>
      <c r="C26" s="20">
        <v>2.25</v>
      </c>
      <c r="D26" s="20">
        <f t="shared" si="0"/>
        <v>7.98</v>
      </c>
      <c r="E26" s="20">
        <v>10.4</v>
      </c>
    </row>
    <row r="27" spans="1:5" x14ac:dyDescent="0.35">
      <c r="A27" s="3" t="s">
        <v>25</v>
      </c>
      <c r="B27" s="20">
        <v>5.73</v>
      </c>
      <c r="C27" s="20">
        <v>2.25</v>
      </c>
      <c r="D27" s="20">
        <f t="shared" si="0"/>
        <v>7.98</v>
      </c>
      <c r="E27" s="20">
        <v>10.4</v>
      </c>
    </row>
    <row r="28" spans="1:5" x14ac:dyDescent="0.35">
      <c r="A28" s="3" t="s">
        <v>26</v>
      </c>
      <c r="B28" s="20">
        <v>5.73</v>
      </c>
      <c r="C28" s="20">
        <v>2.25</v>
      </c>
      <c r="D28" s="20">
        <f t="shared" si="0"/>
        <v>7.98</v>
      </c>
      <c r="E28" s="20">
        <v>10.4</v>
      </c>
    </row>
    <row r="29" spans="1:5" x14ac:dyDescent="0.35">
      <c r="A29" s="3" t="s">
        <v>27</v>
      </c>
      <c r="B29" s="20">
        <v>5.73</v>
      </c>
      <c r="C29" s="20">
        <v>2.25</v>
      </c>
      <c r="D29" s="20">
        <f t="shared" si="0"/>
        <v>7.98</v>
      </c>
      <c r="E29" s="20">
        <v>10.4</v>
      </c>
    </row>
    <row r="30" spans="1:5" x14ac:dyDescent="0.35">
      <c r="A30" s="3" t="s">
        <v>28</v>
      </c>
      <c r="B30" s="20">
        <v>16</v>
      </c>
      <c r="C30" s="20">
        <v>3</v>
      </c>
      <c r="D30" s="20">
        <f t="shared" si="0"/>
        <v>19</v>
      </c>
      <c r="E30" s="20">
        <v>7</v>
      </c>
    </row>
    <row r="31" spans="1:5" x14ac:dyDescent="0.35">
      <c r="A31" s="3" t="s">
        <v>29</v>
      </c>
      <c r="B31" s="20">
        <v>22.2</v>
      </c>
      <c r="C31" s="20">
        <v>4</v>
      </c>
      <c r="D31" s="20">
        <f t="shared" si="0"/>
        <v>26.2</v>
      </c>
      <c r="E31" s="20">
        <v>10.199999999999999</v>
      </c>
    </row>
    <row r="32" spans="1:5" x14ac:dyDescent="0.35">
      <c r="A32" s="3" t="s">
        <v>30</v>
      </c>
      <c r="B32" s="20">
        <v>5.73</v>
      </c>
      <c r="C32" s="20">
        <v>2.25</v>
      </c>
      <c r="D32" s="20">
        <f t="shared" si="0"/>
        <v>7.98</v>
      </c>
      <c r="E32" s="20">
        <v>10.42</v>
      </c>
    </row>
    <row r="33" spans="1:5" x14ac:dyDescent="0.35">
      <c r="A33" s="3" t="s">
        <v>31</v>
      </c>
      <c r="B33" s="20">
        <v>5.73</v>
      </c>
      <c r="C33" s="20">
        <v>2.25</v>
      </c>
      <c r="D33" s="20">
        <f t="shared" si="0"/>
        <v>7.98</v>
      </c>
      <c r="E33" s="20">
        <v>10.42</v>
      </c>
    </row>
    <row r="34" spans="1:5" x14ac:dyDescent="0.35">
      <c r="A34" s="3" t="s">
        <v>32</v>
      </c>
      <c r="B34" s="20">
        <v>18.5</v>
      </c>
      <c r="C34" s="20">
        <v>3</v>
      </c>
      <c r="D34" s="20">
        <f t="shared" si="0"/>
        <v>21.5</v>
      </c>
      <c r="E34" s="20">
        <v>6</v>
      </c>
    </row>
    <row r="35" spans="1:5" x14ac:dyDescent="0.35">
      <c r="A35" s="3" t="s">
        <v>33</v>
      </c>
      <c r="B35" s="20">
        <v>5.73</v>
      </c>
      <c r="C35" s="20">
        <v>2.25</v>
      </c>
      <c r="D35" s="20">
        <f t="shared" si="0"/>
        <v>7.98</v>
      </c>
      <c r="E35" s="20">
        <v>10.42</v>
      </c>
    </row>
    <row r="36" spans="1:5" x14ac:dyDescent="0.35">
      <c r="A36" s="3" t="s">
        <v>34</v>
      </c>
      <c r="B36" s="20">
        <v>5.73</v>
      </c>
      <c r="C36" s="20">
        <v>2.25</v>
      </c>
      <c r="D36" s="20">
        <f t="shared" si="0"/>
        <v>7.98</v>
      </c>
      <c r="E36" s="20">
        <v>10.42</v>
      </c>
    </row>
    <row r="37" spans="1:5" x14ac:dyDescent="0.35">
      <c r="A37" s="3" t="s">
        <v>35</v>
      </c>
      <c r="B37" s="20">
        <v>5.73</v>
      </c>
      <c r="C37" s="20">
        <v>2.25</v>
      </c>
      <c r="D37" s="20">
        <f t="shared" si="0"/>
        <v>7.98</v>
      </c>
      <c r="E37" s="20">
        <v>10.42</v>
      </c>
    </row>
    <row r="38" spans="1:5" x14ac:dyDescent="0.35">
      <c r="A38" s="3" t="s">
        <v>36</v>
      </c>
      <c r="B38" s="20">
        <v>5.73</v>
      </c>
      <c r="C38" s="20">
        <v>2.25</v>
      </c>
      <c r="D38" s="20">
        <f t="shared" si="0"/>
        <v>7.98</v>
      </c>
      <c r="E38" s="20">
        <v>10.42</v>
      </c>
    </row>
    <row r="39" spans="1:5" x14ac:dyDescent="0.35">
      <c r="A39" s="3" t="s">
        <v>37</v>
      </c>
      <c r="B39" s="20">
        <v>5.73</v>
      </c>
      <c r="C39" s="20">
        <v>2.25</v>
      </c>
      <c r="D39" s="20">
        <f t="shared" si="0"/>
        <v>7.98</v>
      </c>
      <c r="E39" s="20">
        <v>10.42</v>
      </c>
    </row>
    <row r="40" spans="1:5" x14ac:dyDescent="0.35">
      <c r="A40" s="3" t="s">
        <v>38</v>
      </c>
      <c r="B40" s="20">
        <v>17</v>
      </c>
      <c r="C40" s="20">
        <v>3</v>
      </c>
      <c r="D40" s="20">
        <f t="shared" si="0"/>
        <v>20</v>
      </c>
      <c r="E40" s="20">
        <v>9</v>
      </c>
    </row>
    <row r="41" spans="1:5" x14ac:dyDescent="0.35">
      <c r="A41" s="3" t="s">
        <v>39</v>
      </c>
      <c r="B41" s="20">
        <v>21.1</v>
      </c>
      <c r="C41" s="20">
        <v>1.5</v>
      </c>
      <c r="D41" s="20">
        <f t="shared" si="0"/>
        <v>22.6</v>
      </c>
      <c r="E41" s="20">
        <v>8.5</v>
      </c>
    </row>
    <row r="42" spans="1:5" x14ac:dyDescent="0.35">
      <c r="A42" s="3" t="s">
        <v>40</v>
      </c>
      <c r="B42" s="20">
        <v>5.73</v>
      </c>
      <c r="C42" s="20">
        <v>2.25</v>
      </c>
      <c r="D42" s="20">
        <f t="shared" si="0"/>
        <v>7.98</v>
      </c>
      <c r="E42" s="20">
        <v>10.42</v>
      </c>
    </row>
    <row r="43" spans="1:5" x14ac:dyDescent="0.35">
      <c r="A43" s="3" t="s">
        <v>41</v>
      </c>
      <c r="B43" s="20">
        <v>20</v>
      </c>
      <c r="C43" s="20">
        <v>0</v>
      </c>
      <c r="D43" s="20">
        <f t="shared" si="0"/>
        <v>20</v>
      </c>
      <c r="E43" s="20">
        <v>7.2</v>
      </c>
    </row>
    <row r="44" spans="1:5" x14ac:dyDescent="0.35">
      <c r="A44" s="3" t="s">
        <v>42</v>
      </c>
      <c r="B44" s="20">
        <v>15</v>
      </c>
      <c r="C44" s="20">
        <v>3</v>
      </c>
      <c r="D44" s="20">
        <f t="shared" si="0"/>
        <v>18</v>
      </c>
      <c r="E44" s="20">
        <v>9</v>
      </c>
    </row>
    <row r="45" spans="1:5" x14ac:dyDescent="0.35">
      <c r="A45" s="3" t="s">
        <v>43</v>
      </c>
      <c r="B45" s="20">
        <v>5.73</v>
      </c>
      <c r="C45" s="20">
        <v>2.25</v>
      </c>
      <c r="D45" s="20">
        <f t="shared" si="0"/>
        <v>7.98</v>
      </c>
      <c r="E45" s="20">
        <v>10.42</v>
      </c>
    </row>
    <row r="46" spans="1:5" x14ac:dyDescent="0.35">
      <c r="A46" s="3" t="s">
        <v>44</v>
      </c>
      <c r="B46" s="20">
        <v>16</v>
      </c>
      <c r="C46" s="20">
        <v>2</v>
      </c>
      <c r="D46" s="20">
        <f t="shared" si="0"/>
        <v>18</v>
      </c>
      <c r="E46" s="20">
        <v>9</v>
      </c>
    </row>
    <row r="47" spans="1:5" x14ac:dyDescent="0.35">
      <c r="A47" s="3" t="s">
        <v>45</v>
      </c>
      <c r="B47" s="20">
        <v>23.1</v>
      </c>
      <c r="C47" s="20">
        <v>1</v>
      </c>
      <c r="D47" s="20">
        <f t="shared" si="0"/>
        <v>24.1</v>
      </c>
      <c r="E47" s="20"/>
    </row>
    <row r="48" spans="1:5" x14ac:dyDescent="0.35">
      <c r="A48" s="3" t="s">
        <v>46</v>
      </c>
      <c r="B48" s="20">
        <v>17</v>
      </c>
      <c r="C48" s="20">
        <v>0</v>
      </c>
      <c r="D48" s="20">
        <f t="shared" si="0"/>
        <v>17</v>
      </c>
      <c r="E48" s="20">
        <v>6</v>
      </c>
    </row>
    <row r="49" spans="1:5" x14ac:dyDescent="0.35">
      <c r="A49" s="3" t="s">
        <v>47</v>
      </c>
      <c r="B49" s="20">
        <v>5.73</v>
      </c>
      <c r="C49" s="20">
        <v>2.25</v>
      </c>
      <c r="D49" s="20">
        <f t="shared" si="0"/>
        <v>7.98</v>
      </c>
      <c r="E49" s="20">
        <v>10.42</v>
      </c>
    </row>
    <row r="50" spans="1:5" x14ac:dyDescent="0.35">
      <c r="A50" s="3" t="s">
        <v>48</v>
      </c>
      <c r="B50" s="20">
        <v>5.73</v>
      </c>
      <c r="C50" s="20">
        <v>2.25</v>
      </c>
      <c r="D50" s="20">
        <f t="shared" si="0"/>
        <v>7.98</v>
      </c>
      <c r="E50" s="20">
        <v>10.42</v>
      </c>
    </row>
    <row r="51" spans="1:5" x14ac:dyDescent="0.35">
      <c r="A51" s="3" t="s">
        <v>49</v>
      </c>
      <c r="B51" s="20">
        <v>5.73</v>
      </c>
      <c r="C51" s="20">
        <v>2.25</v>
      </c>
      <c r="D51" s="20">
        <f t="shared" si="0"/>
        <v>7.98</v>
      </c>
      <c r="E51" s="20">
        <v>10.42</v>
      </c>
    </row>
    <row r="52" spans="1:5" x14ac:dyDescent="0.35">
      <c r="A52" s="3" t="s">
        <v>50</v>
      </c>
      <c r="B52" s="20">
        <v>22</v>
      </c>
      <c r="C52" s="20">
        <v>0</v>
      </c>
      <c r="D52" s="20">
        <f t="shared" si="0"/>
        <v>22</v>
      </c>
      <c r="E52" s="20">
        <v>6</v>
      </c>
    </row>
    <row r="53" spans="1:5" x14ac:dyDescent="0.35">
      <c r="A53" s="3" t="s">
        <v>51</v>
      </c>
      <c r="B53" s="20">
        <v>13</v>
      </c>
      <c r="C53" s="20">
        <v>3</v>
      </c>
      <c r="D53" s="20">
        <f t="shared" si="0"/>
        <v>16</v>
      </c>
      <c r="E53" s="20">
        <v>8</v>
      </c>
    </row>
    <row r="54" spans="1:5" x14ac:dyDescent="0.35">
      <c r="A54" s="3" t="s">
        <v>52</v>
      </c>
      <c r="B54" s="20">
        <v>5.73</v>
      </c>
      <c r="C54" s="20">
        <v>2.25</v>
      </c>
      <c r="D54" s="20">
        <f t="shared" si="0"/>
        <v>7.98</v>
      </c>
      <c r="E54" s="20">
        <v>10.42</v>
      </c>
    </row>
    <row r="55" spans="1:5" x14ac:dyDescent="0.35">
      <c r="A55" s="3" t="s">
        <v>53</v>
      </c>
      <c r="B55" s="20">
        <v>5.73</v>
      </c>
      <c r="C55" s="20">
        <v>2.25</v>
      </c>
      <c r="D55" s="20">
        <f t="shared" si="0"/>
        <v>7.98</v>
      </c>
      <c r="E55" s="20">
        <v>10.42</v>
      </c>
    </row>
    <row r="56" spans="1:5" x14ac:dyDescent="0.35">
      <c r="A56" s="3" t="s">
        <v>54</v>
      </c>
      <c r="B56" s="20">
        <v>5.73</v>
      </c>
      <c r="C56" s="20">
        <v>2.25</v>
      </c>
      <c r="D56" s="20">
        <f t="shared" si="0"/>
        <v>7.98</v>
      </c>
      <c r="E56" s="20">
        <v>10.42</v>
      </c>
    </row>
    <row r="57" spans="1:5" x14ac:dyDescent="0.35">
      <c r="A57" s="3" t="s">
        <v>55</v>
      </c>
      <c r="B57" s="20">
        <v>5.73</v>
      </c>
      <c r="C57" s="20">
        <v>2.25</v>
      </c>
      <c r="D57" s="20">
        <f t="shared" si="0"/>
        <v>7.98</v>
      </c>
      <c r="E57" s="20">
        <v>10.42</v>
      </c>
    </row>
    <row r="58" spans="1:5" x14ac:dyDescent="0.35">
      <c r="A58" s="3" t="s">
        <v>56</v>
      </c>
      <c r="B58" s="20">
        <v>5.73</v>
      </c>
      <c r="C58" s="20">
        <v>2.25</v>
      </c>
      <c r="D58" s="20">
        <f t="shared" si="0"/>
        <v>7.98</v>
      </c>
      <c r="E58" s="20">
        <v>10.42</v>
      </c>
    </row>
    <row r="59" spans="1:5" x14ac:dyDescent="0.35">
      <c r="A59" s="3" t="s">
        <v>57</v>
      </c>
      <c r="B59" s="20">
        <v>5.73</v>
      </c>
      <c r="C59" s="20">
        <v>2.25</v>
      </c>
      <c r="D59" s="20">
        <f t="shared" si="0"/>
        <v>7.98</v>
      </c>
      <c r="E59" s="20">
        <v>10.42</v>
      </c>
    </row>
    <row r="60" spans="1:5" x14ac:dyDescent="0.35">
      <c r="A60" s="3" t="s">
        <v>58</v>
      </c>
      <c r="B60" s="20">
        <v>5.73</v>
      </c>
      <c r="C60" s="20">
        <v>2.25</v>
      </c>
      <c r="D60" s="20">
        <f t="shared" si="0"/>
        <v>7.98</v>
      </c>
      <c r="E60" s="20">
        <v>10.42</v>
      </c>
    </row>
    <row r="61" spans="1:5" x14ac:dyDescent="0.35">
      <c r="A61" s="3" t="s">
        <v>59</v>
      </c>
      <c r="B61" s="20">
        <v>5.73</v>
      </c>
      <c r="C61" s="20">
        <v>2.25</v>
      </c>
      <c r="D61" s="20">
        <f t="shared" si="0"/>
        <v>7.98</v>
      </c>
      <c r="E61" s="20">
        <v>10.42</v>
      </c>
    </row>
    <row r="62" spans="1:5" x14ac:dyDescent="0.35">
      <c r="A62" s="3" t="s">
        <v>60</v>
      </c>
      <c r="B62" s="20">
        <v>21.3</v>
      </c>
      <c r="C62" s="20">
        <v>1</v>
      </c>
      <c r="D62" s="20">
        <f t="shared" si="0"/>
        <v>22.3</v>
      </c>
      <c r="E62" s="20">
        <v>7.45</v>
      </c>
    </row>
    <row r="63" spans="1:5" x14ac:dyDescent="0.35">
      <c r="A63" s="3" t="s">
        <v>61</v>
      </c>
      <c r="B63" s="20">
        <v>5.73</v>
      </c>
      <c r="C63" s="20">
        <v>2.25</v>
      </c>
      <c r="D63" s="20">
        <f t="shared" si="0"/>
        <v>7.98</v>
      </c>
      <c r="E63" s="20">
        <v>10.42</v>
      </c>
    </row>
    <row r="65" spans="1:1" x14ac:dyDescent="0.35">
      <c r="A65" s="8"/>
    </row>
  </sheetData>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C8091-5061-4EDB-8BAA-9559F5A58621}">
  <dimension ref="A1:J69"/>
  <sheetViews>
    <sheetView workbookViewId="0">
      <selection activeCell="D58" sqref="D58"/>
    </sheetView>
  </sheetViews>
  <sheetFormatPr baseColWidth="10" defaultRowHeight="16.2" x14ac:dyDescent="0.35"/>
  <cols>
    <col min="1" max="1" width="24.44140625" style="2" customWidth="1"/>
    <col min="2" max="2" width="59.6640625" style="7" customWidth="1"/>
    <col min="3" max="3" width="11.44140625" style="7"/>
    <col min="4" max="4" width="4.109375" style="7" customWidth="1"/>
    <col min="5" max="5" width="39.5546875" style="7" customWidth="1"/>
    <col min="6" max="10" width="11.44140625" style="7"/>
  </cols>
  <sheetData>
    <row r="1" spans="1:10" ht="16.8" thickBot="1" x14ac:dyDescent="0.4">
      <c r="A1" s="89" t="s">
        <v>0</v>
      </c>
      <c r="B1" s="90" t="s">
        <v>255</v>
      </c>
      <c r="C1" s="88" t="s">
        <v>108</v>
      </c>
      <c r="D1" s="88"/>
      <c r="E1" s="88" t="s">
        <v>258</v>
      </c>
      <c r="G1" s="21" t="s">
        <v>254</v>
      </c>
      <c r="H1" s="21"/>
      <c r="I1" s="21"/>
      <c r="J1" s="21"/>
    </row>
    <row r="3" spans="1:10" x14ac:dyDescent="0.35">
      <c r="A3" s="3" t="s">
        <v>1</v>
      </c>
      <c r="B3" s="7" t="s">
        <v>117</v>
      </c>
      <c r="C3" s="7">
        <f t="shared" ref="C3:C63" si="0">IF(B3="Ja",$B$68,$B$69)</f>
        <v>0</v>
      </c>
    </row>
    <row r="4" spans="1:10" s="108" customFormat="1" x14ac:dyDescent="0.35">
      <c r="A4" s="106" t="s">
        <v>2</v>
      </c>
      <c r="B4" s="21" t="s">
        <v>121</v>
      </c>
      <c r="C4" s="21">
        <f t="shared" si="0"/>
        <v>2</v>
      </c>
      <c r="D4" s="21"/>
      <c r="E4" s="110" t="s">
        <v>326</v>
      </c>
      <c r="F4" s="21"/>
      <c r="G4" s="21"/>
      <c r="H4" s="21"/>
      <c r="I4" s="21"/>
      <c r="J4" s="21"/>
    </row>
    <row r="5" spans="1:10" s="108" customFormat="1" x14ac:dyDescent="0.35">
      <c r="A5" s="106" t="s">
        <v>3</v>
      </c>
      <c r="B5" s="21" t="s">
        <v>121</v>
      </c>
      <c r="C5" s="21">
        <f t="shared" si="0"/>
        <v>2</v>
      </c>
      <c r="D5" s="21"/>
      <c r="E5" s="110" t="s">
        <v>297</v>
      </c>
      <c r="F5" s="21"/>
      <c r="G5" s="21"/>
      <c r="H5" s="21"/>
      <c r="I5" s="21"/>
      <c r="J5" s="21"/>
    </row>
    <row r="6" spans="1:10" s="108" customFormat="1" x14ac:dyDescent="0.35">
      <c r="A6" s="106" t="s">
        <v>4</v>
      </c>
      <c r="B6" s="21" t="s">
        <v>121</v>
      </c>
      <c r="C6" s="21">
        <f t="shared" si="0"/>
        <v>2</v>
      </c>
      <c r="D6" s="21"/>
      <c r="E6" s="110" t="s">
        <v>278</v>
      </c>
      <c r="F6" s="21"/>
      <c r="G6" s="21"/>
      <c r="H6" s="21"/>
      <c r="I6" s="21"/>
      <c r="J6" s="21"/>
    </row>
    <row r="7" spans="1:10" s="108" customFormat="1" x14ac:dyDescent="0.35">
      <c r="A7" s="106" t="s">
        <v>5</v>
      </c>
      <c r="B7" s="21" t="s">
        <v>117</v>
      </c>
      <c r="C7" s="21">
        <f t="shared" si="0"/>
        <v>0</v>
      </c>
      <c r="D7" s="21"/>
      <c r="E7" s="21"/>
      <c r="F7" s="21"/>
      <c r="G7" s="21"/>
      <c r="H7" s="21"/>
      <c r="I7" s="21"/>
      <c r="J7" s="21"/>
    </row>
    <row r="8" spans="1:10" s="108" customFormat="1" x14ac:dyDescent="0.35">
      <c r="A8" s="106" t="s">
        <v>6</v>
      </c>
      <c r="B8" s="21" t="s">
        <v>121</v>
      </c>
      <c r="C8" s="21">
        <f t="shared" si="0"/>
        <v>2</v>
      </c>
      <c r="D8" s="21"/>
      <c r="E8" s="110" t="s">
        <v>272</v>
      </c>
      <c r="F8" s="21"/>
      <c r="G8" s="21"/>
      <c r="H8" s="21"/>
      <c r="I8" s="21"/>
      <c r="J8" s="21"/>
    </row>
    <row r="9" spans="1:10" s="108" customFormat="1" x14ac:dyDescent="0.35">
      <c r="A9" s="106" t="s">
        <v>7</v>
      </c>
      <c r="B9" s="21" t="s">
        <v>121</v>
      </c>
      <c r="C9" s="21">
        <f t="shared" si="0"/>
        <v>2</v>
      </c>
      <c r="D9" s="21"/>
      <c r="E9" s="110" t="s">
        <v>303</v>
      </c>
      <c r="F9" s="21"/>
      <c r="G9" s="21"/>
      <c r="H9" s="21"/>
      <c r="I9" s="21"/>
      <c r="J9" s="21"/>
    </row>
    <row r="10" spans="1:10" s="108" customFormat="1" x14ac:dyDescent="0.35">
      <c r="A10" s="106" t="s">
        <v>8</v>
      </c>
      <c r="B10" s="21" t="s">
        <v>117</v>
      </c>
      <c r="C10" s="21">
        <f t="shared" si="0"/>
        <v>0</v>
      </c>
      <c r="D10" s="21"/>
      <c r="E10" s="21"/>
      <c r="F10" s="21"/>
      <c r="G10" s="21"/>
      <c r="H10" s="21"/>
      <c r="I10" s="21"/>
      <c r="J10" s="21"/>
    </row>
    <row r="11" spans="1:10" s="108" customFormat="1" x14ac:dyDescent="0.35">
      <c r="A11" s="106" t="s">
        <v>9</v>
      </c>
      <c r="B11" s="21" t="s">
        <v>121</v>
      </c>
      <c r="C11" s="21">
        <f t="shared" si="0"/>
        <v>2</v>
      </c>
      <c r="D11" s="21"/>
      <c r="E11" s="110" t="s">
        <v>318</v>
      </c>
      <c r="F11" s="21"/>
      <c r="G11" s="21"/>
      <c r="H11" s="21"/>
      <c r="I11" s="21"/>
      <c r="J11" s="21"/>
    </row>
    <row r="12" spans="1:10" s="108" customFormat="1" x14ac:dyDescent="0.35">
      <c r="A12" s="106" t="s">
        <v>11</v>
      </c>
      <c r="B12" s="21" t="s">
        <v>117</v>
      </c>
      <c r="C12" s="21">
        <f t="shared" si="0"/>
        <v>0</v>
      </c>
      <c r="D12" s="21"/>
      <c r="E12" s="21"/>
      <c r="F12" s="21"/>
      <c r="G12" s="21"/>
      <c r="H12" s="21"/>
      <c r="I12" s="21"/>
      <c r="J12" s="21"/>
    </row>
    <row r="13" spans="1:10" s="108" customFormat="1" x14ac:dyDescent="0.35">
      <c r="A13" s="106" t="s">
        <v>10</v>
      </c>
      <c r="B13" s="21" t="s">
        <v>121</v>
      </c>
      <c r="C13" s="21">
        <f t="shared" si="0"/>
        <v>2</v>
      </c>
      <c r="D13" s="21"/>
      <c r="E13" s="110" t="s">
        <v>300</v>
      </c>
      <c r="F13" s="21"/>
      <c r="G13" s="21"/>
      <c r="H13" s="21"/>
      <c r="I13" s="21"/>
      <c r="J13" s="21"/>
    </row>
    <row r="14" spans="1:10" s="108" customFormat="1" x14ac:dyDescent="0.35">
      <c r="A14" s="106" t="s">
        <v>12</v>
      </c>
      <c r="B14" s="21" t="s">
        <v>121</v>
      </c>
      <c r="C14" s="21">
        <f t="shared" si="0"/>
        <v>2</v>
      </c>
      <c r="D14" s="21"/>
      <c r="E14" s="110" t="s">
        <v>329</v>
      </c>
      <c r="F14" s="21"/>
      <c r="G14" s="21"/>
      <c r="H14" s="21"/>
      <c r="I14" s="21"/>
      <c r="J14" s="21"/>
    </row>
    <row r="15" spans="1:10" s="108" customFormat="1" x14ac:dyDescent="0.35">
      <c r="A15" s="106" t="s">
        <v>13</v>
      </c>
      <c r="B15" s="21" t="s">
        <v>117</v>
      </c>
      <c r="C15" s="21">
        <f t="shared" si="0"/>
        <v>0</v>
      </c>
      <c r="D15" s="21"/>
      <c r="E15" s="21"/>
      <c r="F15" s="21"/>
      <c r="G15" s="21"/>
      <c r="H15" s="21"/>
      <c r="I15" s="21"/>
      <c r="J15" s="21"/>
    </row>
    <row r="16" spans="1:10" s="108" customFormat="1" x14ac:dyDescent="0.35">
      <c r="A16" s="106" t="s">
        <v>14</v>
      </c>
      <c r="B16" s="21" t="s">
        <v>117</v>
      </c>
      <c r="C16" s="21">
        <f t="shared" si="0"/>
        <v>0</v>
      </c>
      <c r="D16" s="21"/>
      <c r="E16" s="21"/>
      <c r="F16" s="21"/>
      <c r="G16" s="21"/>
      <c r="H16" s="21"/>
      <c r="I16" s="21"/>
      <c r="J16" s="21"/>
    </row>
    <row r="17" spans="1:10" s="108" customFormat="1" x14ac:dyDescent="0.35">
      <c r="A17" s="106" t="s">
        <v>15</v>
      </c>
      <c r="B17" s="21" t="s">
        <v>117</v>
      </c>
      <c r="C17" s="21">
        <f t="shared" si="0"/>
        <v>0</v>
      </c>
      <c r="D17" s="21"/>
      <c r="E17" s="21"/>
      <c r="F17" s="21"/>
      <c r="G17" s="21"/>
      <c r="H17" s="21"/>
      <c r="I17" s="21"/>
      <c r="J17" s="21"/>
    </row>
    <row r="18" spans="1:10" s="108" customFormat="1" x14ac:dyDescent="0.35">
      <c r="A18" s="106" t="s">
        <v>16</v>
      </c>
      <c r="B18" s="21" t="s">
        <v>121</v>
      </c>
      <c r="C18" s="21">
        <f t="shared" si="0"/>
        <v>2</v>
      </c>
      <c r="D18" s="21"/>
      <c r="E18" s="110" t="s">
        <v>331</v>
      </c>
      <c r="F18" s="21"/>
      <c r="G18" s="21"/>
      <c r="H18" s="21"/>
      <c r="I18" s="21"/>
      <c r="J18" s="21"/>
    </row>
    <row r="19" spans="1:10" s="108" customFormat="1" x14ac:dyDescent="0.35">
      <c r="A19" s="106" t="s">
        <v>17</v>
      </c>
      <c r="B19" s="21" t="s">
        <v>117</v>
      </c>
      <c r="C19" s="21">
        <f t="shared" si="0"/>
        <v>0</v>
      </c>
      <c r="D19" s="21"/>
      <c r="E19" s="21"/>
      <c r="F19" s="21"/>
      <c r="G19" s="21"/>
      <c r="H19" s="21"/>
      <c r="I19" s="21"/>
      <c r="J19" s="21"/>
    </row>
    <row r="20" spans="1:10" s="108" customFormat="1" x14ac:dyDescent="0.35">
      <c r="A20" s="106" t="s">
        <v>18</v>
      </c>
      <c r="B20" s="21" t="s">
        <v>121</v>
      </c>
      <c r="C20" s="21">
        <f t="shared" si="0"/>
        <v>2</v>
      </c>
      <c r="D20" s="21"/>
      <c r="E20" s="110" t="s">
        <v>263</v>
      </c>
      <c r="F20" s="21"/>
      <c r="G20" s="21"/>
      <c r="H20" s="21"/>
      <c r="I20" s="21"/>
      <c r="J20" s="21"/>
    </row>
    <row r="21" spans="1:10" s="108" customFormat="1" x14ac:dyDescent="0.35">
      <c r="A21" s="106" t="s">
        <v>19</v>
      </c>
      <c r="B21" s="21" t="s">
        <v>117</v>
      </c>
      <c r="C21" s="21">
        <f t="shared" si="0"/>
        <v>0</v>
      </c>
      <c r="D21" s="21"/>
      <c r="E21" s="21"/>
      <c r="F21" s="21"/>
      <c r="G21" s="21"/>
      <c r="H21" s="21"/>
      <c r="I21" s="21"/>
      <c r="J21" s="21"/>
    </row>
    <row r="22" spans="1:10" s="108" customFormat="1" x14ac:dyDescent="0.35">
      <c r="A22" s="106" t="s">
        <v>20</v>
      </c>
      <c r="B22" s="21" t="s">
        <v>117</v>
      </c>
      <c r="C22" s="21">
        <f t="shared" si="0"/>
        <v>0</v>
      </c>
      <c r="D22" s="21"/>
      <c r="E22" s="21"/>
      <c r="F22" s="21"/>
      <c r="G22" s="21"/>
      <c r="H22" s="21"/>
      <c r="I22" s="21"/>
      <c r="J22" s="21"/>
    </row>
    <row r="23" spans="1:10" s="108" customFormat="1" x14ac:dyDescent="0.35">
      <c r="A23" s="106" t="s">
        <v>21</v>
      </c>
      <c r="B23" s="21" t="s">
        <v>117</v>
      </c>
      <c r="C23" s="21">
        <f t="shared" si="0"/>
        <v>0</v>
      </c>
      <c r="D23" s="21"/>
      <c r="E23" s="21"/>
      <c r="F23" s="21"/>
      <c r="G23" s="21"/>
      <c r="H23" s="21"/>
      <c r="I23" s="21"/>
      <c r="J23" s="21"/>
    </row>
    <row r="24" spans="1:10" s="108" customFormat="1" x14ac:dyDescent="0.35">
      <c r="A24" s="106" t="s">
        <v>22</v>
      </c>
      <c r="B24" s="21" t="s">
        <v>117</v>
      </c>
      <c r="C24" s="21">
        <f t="shared" si="0"/>
        <v>0</v>
      </c>
      <c r="D24" s="21"/>
      <c r="E24" s="21"/>
      <c r="F24" s="21"/>
      <c r="G24" s="21"/>
      <c r="H24" s="21"/>
      <c r="I24" s="21"/>
      <c r="J24" s="21"/>
    </row>
    <row r="25" spans="1:10" s="108" customFormat="1" x14ac:dyDescent="0.35">
      <c r="A25" s="106" t="s">
        <v>23</v>
      </c>
      <c r="B25" s="21" t="s">
        <v>121</v>
      </c>
      <c r="C25" s="21">
        <f t="shared" si="0"/>
        <v>2</v>
      </c>
      <c r="D25" s="21"/>
      <c r="E25" s="21" t="s">
        <v>296</v>
      </c>
      <c r="F25" s="21"/>
      <c r="G25" s="21"/>
      <c r="H25" s="21"/>
      <c r="I25" s="21"/>
      <c r="J25" s="21"/>
    </row>
    <row r="26" spans="1:10" s="108" customFormat="1" x14ac:dyDescent="0.35">
      <c r="A26" s="106" t="s">
        <v>24</v>
      </c>
      <c r="B26" s="21" t="s">
        <v>117</v>
      </c>
      <c r="C26" s="21">
        <f t="shared" si="0"/>
        <v>0</v>
      </c>
      <c r="D26" s="21"/>
      <c r="E26" s="21" t="s">
        <v>287</v>
      </c>
      <c r="F26" s="21"/>
      <c r="G26" s="21"/>
      <c r="H26" s="21"/>
      <c r="I26" s="21"/>
      <c r="J26" s="21"/>
    </row>
    <row r="27" spans="1:10" s="108" customFormat="1" x14ac:dyDescent="0.35">
      <c r="A27" s="106" t="s">
        <v>25</v>
      </c>
      <c r="B27" s="21" t="s">
        <v>117</v>
      </c>
      <c r="C27" s="21">
        <f t="shared" si="0"/>
        <v>0</v>
      </c>
      <c r="D27" s="21"/>
      <c r="E27" s="21"/>
      <c r="F27" s="21"/>
      <c r="G27" s="21"/>
      <c r="H27" s="21"/>
      <c r="I27" s="21"/>
      <c r="J27" s="21"/>
    </row>
    <row r="28" spans="1:10" x14ac:dyDescent="0.35">
      <c r="A28" s="3" t="s">
        <v>26</v>
      </c>
      <c r="B28" s="7" t="s">
        <v>117</v>
      </c>
      <c r="C28" s="7">
        <f t="shared" si="0"/>
        <v>0</v>
      </c>
    </row>
    <row r="29" spans="1:10" s="108" customFormat="1" x14ac:dyDescent="0.35">
      <c r="A29" s="106" t="s">
        <v>27</v>
      </c>
      <c r="B29" s="21" t="s">
        <v>117</v>
      </c>
      <c r="C29" s="21">
        <f t="shared" si="0"/>
        <v>0</v>
      </c>
      <c r="D29" s="21"/>
      <c r="E29" s="21"/>
      <c r="F29" s="21"/>
      <c r="G29" s="21"/>
      <c r="H29" s="21"/>
      <c r="I29" s="21"/>
      <c r="J29" s="21"/>
    </row>
    <row r="30" spans="1:10" s="108" customFormat="1" x14ac:dyDescent="0.35">
      <c r="A30" s="106" t="s">
        <v>28</v>
      </c>
      <c r="B30" s="21" t="s">
        <v>121</v>
      </c>
      <c r="C30" s="21">
        <f t="shared" si="0"/>
        <v>2</v>
      </c>
      <c r="D30" s="21"/>
      <c r="E30" s="110" t="s">
        <v>295</v>
      </c>
      <c r="F30" s="21"/>
      <c r="G30" s="21"/>
      <c r="H30" s="21"/>
      <c r="I30" s="21"/>
      <c r="J30" s="21"/>
    </row>
    <row r="31" spans="1:10" s="108" customFormat="1" x14ac:dyDescent="0.35">
      <c r="A31" s="106" t="s">
        <v>29</v>
      </c>
      <c r="B31" s="21" t="s">
        <v>121</v>
      </c>
      <c r="C31" s="21">
        <f t="shared" si="0"/>
        <v>2</v>
      </c>
      <c r="D31" s="21"/>
      <c r="E31" s="21" t="s">
        <v>259</v>
      </c>
      <c r="F31" s="21"/>
      <c r="G31" s="21"/>
      <c r="H31" s="21"/>
      <c r="I31" s="21"/>
      <c r="J31" s="21"/>
    </row>
    <row r="32" spans="1:10" s="108" customFormat="1" x14ac:dyDescent="0.35">
      <c r="A32" s="106" t="s">
        <v>30</v>
      </c>
      <c r="B32" s="21" t="s">
        <v>117</v>
      </c>
      <c r="C32" s="21">
        <f t="shared" si="0"/>
        <v>0</v>
      </c>
      <c r="D32" s="21"/>
      <c r="E32" s="21"/>
      <c r="F32" s="21"/>
      <c r="G32" s="21"/>
      <c r="H32" s="21"/>
      <c r="I32" s="21"/>
      <c r="J32" s="21"/>
    </row>
    <row r="33" spans="1:10" s="108" customFormat="1" x14ac:dyDescent="0.35">
      <c r="A33" s="106" t="s">
        <v>31</v>
      </c>
      <c r="B33" s="21" t="s">
        <v>117</v>
      </c>
      <c r="C33" s="21">
        <f t="shared" si="0"/>
        <v>0</v>
      </c>
      <c r="D33" s="21"/>
      <c r="E33" s="21"/>
      <c r="F33" s="21"/>
      <c r="G33" s="21"/>
      <c r="H33" s="21"/>
      <c r="I33" s="21"/>
      <c r="J33" s="21"/>
    </row>
    <row r="34" spans="1:10" s="108" customFormat="1" x14ac:dyDescent="0.35">
      <c r="A34" s="106" t="s">
        <v>32</v>
      </c>
      <c r="B34" s="21" t="s">
        <v>121</v>
      </c>
      <c r="C34" s="21">
        <f t="shared" si="0"/>
        <v>2</v>
      </c>
      <c r="D34" s="21"/>
      <c r="E34" s="110" t="s">
        <v>322</v>
      </c>
      <c r="F34" s="21"/>
      <c r="G34" s="21"/>
      <c r="H34" s="21"/>
      <c r="I34" s="21"/>
      <c r="J34" s="21"/>
    </row>
    <row r="35" spans="1:10" s="108" customFormat="1" x14ac:dyDescent="0.35">
      <c r="A35" s="106" t="s">
        <v>33</v>
      </c>
      <c r="B35" s="21" t="s">
        <v>117</v>
      </c>
      <c r="C35" s="21">
        <f t="shared" si="0"/>
        <v>0</v>
      </c>
      <c r="D35" s="21"/>
      <c r="E35" s="21"/>
      <c r="F35" s="21"/>
      <c r="G35" s="21"/>
      <c r="H35" s="21"/>
      <c r="I35" s="21"/>
      <c r="J35" s="21"/>
    </row>
    <row r="36" spans="1:10" s="108" customFormat="1" x14ac:dyDescent="0.35">
      <c r="A36" s="106" t="s">
        <v>34</v>
      </c>
      <c r="B36" s="21" t="s">
        <v>117</v>
      </c>
      <c r="C36" s="21">
        <f t="shared" si="0"/>
        <v>0</v>
      </c>
      <c r="D36" s="21"/>
      <c r="E36" s="21"/>
      <c r="F36" s="21"/>
      <c r="G36" s="21"/>
      <c r="H36" s="21"/>
      <c r="I36" s="21"/>
      <c r="J36" s="21"/>
    </row>
    <row r="37" spans="1:10" s="108" customFormat="1" x14ac:dyDescent="0.35">
      <c r="A37" s="106" t="s">
        <v>35</v>
      </c>
      <c r="B37" s="21" t="s">
        <v>117</v>
      </c>
      <c r="C37" s="21">
        <f t="shared" si="0"/>
        <v>0</v>
      </c>
      <c r="D37" s="21"/>
      <c r="E37" s="21"/>
      <c r="F37" s="21"/>
      <c r="G37" s="21"/>
      <c r="H37" s="21"/>
      <c r="I37" s="21"/>
      <c r="J37" s="21"/>
    </row>
    <row r="38" spans="1:10" s="108" customFormat="1" x14ac:dyDescent="0.35">
      <c r="A38" s="106" t="s">
        <v>36</v>
      </c>
      <c r="B38" s="21" t="s">
        <v>117</v>
      </c>
      <c r="C38" s="21">
        <f t="shared" si="0"/>
        <v>0</v>
      </c>
      <c r="D38" s="21"/>
      <c r="E38" s="21"/>
      <c r="F38" s="21"/>
      <c r="G38" s="21"/>
      <c r="H38" s="21"/>
      <c r="I38" s="21"/>
      <c r="J38" s="21"/>
    </row>
    <row r="39" spans="1:10" x14ac:dyDescent="0.35">
      <c r="A39" s="3" t="s">
        <v>37</v>
      </c>
      <c r="B39" s="7" t="s">
        <v>117</v>
      </c>
      <c r="C39" s="7">
        <f t="shared" si="0"/>
        <v>0</v>
      </c>
    </row>
    <row r="40" spans="1:10" s="108" customFormat="1" x14ac:dyDescent="0.35">
      <c r="A40" s="106" t="s">
        <v>38</v>
      </c>
      <c r="B40" s="21" t="s">
        <v>121</v>
      </c>
      <c r="C40" s="21">
        <f t="shared" si="0"/>
        <v>2</v>
      </c>
      <c r="D40" s="21"/>
      <c r="E40" s="110" t="s">
        <v>311</v>
      </c>
      <c r="F40" s="21"/>
      <c r="G40" s="21"/>
      <c r="H40" s="21"/>
      <c r="I40" s="21"/>
      <c r="J40" s="21"/>
    </row>
    <row r="41" spans="1:10" s="108" customFormat="1" x14ac:dyDescent="0.35">
      <c r="A41" s="106" t="s">
        <v>39</v>
      </c>
      <c r="B41" s="21" t="s">
        <v>121</v>
      </c>
      <c r="C41" s="21">
        <f t="shared" si="0"/>
        <v>2</v>
      </c>
      <c r="D41" s="21"/>
      <c r="E41" s="110" t="s">
        <v>300</v>
      </c>
      <c r="F41" s="21"/>
      <c r="G41" s="21"/>
      <c r="H41" s="21"/>
      <c r="I41" s="21"/>
      <c r="J41" s="21"/>
    </row>
    <row r="42" spans="1:10" s="108" customFormat="1" x14ac:dyDescent="0.35">
      <c r="A42" s="106" t="s">
        <v>40</v>
      </c>
      <c r="B42" s="21" t="s">
        <v>121</v>
      </c>
      <c r="C42" s="21">
        <f t="shared" si="0"/>
        <v>2</v>
      </c>
      <c r="D42" s="21"/>
      <c r="E42" s="110" t="s">
        <v>297</v>
      </c>
      <c r="F42" s="21"/>
      <c r="G42" s="21"/>
      <c r="H42" s="21"/>
      <c r="I42" s="21"/>
      <c r="J42" s="21"/>
    </row>
    <row r="43" spans="1:10" x14ac:dyDescent="0.35">
      <c r="A43" s="3" t="s">
        <v>41</v>
      </c>
      <c r="B43" s="7" t="s">
        <v>117</v>
      </c>
      <c r="C43" s="7">
        <f t="shared" si="0"/>
        <v>0</v>
      </c>
    </row>
    <row r="44" spans="1:10" s="108" customFormat="1" x14ac:dyDescent="0.35">
      <c r="A44" s="106" t="s">
        <v>42</v>
      </c>
      <c r="B44" s="21" t="s">
        <v>117</v>
      </c>
      <c r="C44" s="21">
        <f t="shared" si="0"/>
        <v>0</v>
      </c>
      <c r="D44" s="21"/>
      <c r="E44" s="21"/>
      <c r="F44" s="21"/>
      <c r="G44" s="21"/>
      <c r="H44" s="21"/>
      <c r="I44" s="21"/>
      <c r="J44" s="21"/>
    </row>
    <row r="45" spans="1:10" s="108" customFormat="1" x14ac:dyDescent="0.35">
      <c r="A45" s="106" t="s">
        <v>43</v>
      </c>
      <c r="B45" s="21" t="s">
        <v>117</v>
      </c>
      <c r="C45" s="21">
        <f t="shared" si="0"/>
        <v>0</v>
      </c>
      <c r="D45" s="21"/>
      <c r="E45" s="21"/>
      <c r="F45" s="21"/>
      <c r="G45" s="21"/>
      <c r="H45" s="21"/>
      <c r="I45" s="21"/>
      <c r="J45" s="21"/>
    </row>
    <row r="46" spans="1:10" s="108" customFormat="1" x14ac:dyDescent="0.35">
      <c r="A46" s="106" t="s">
        <v>44</v>
      </c>
      <c r="B46" s="21" t="s">
        <v>117</v>
      </c>
      <c r="C46" s="21">
        <f t="shared" si="0"/>
        <v>0</v>
      </c>
      <c r="D46" s="21"/>
      <c r="E46" s="110" t="s">
        <v>292</v>
      </c>
      <c r="F46" s="21"/>
      <c r="G46" s="21"/>
      <c r="H46" s="21"/>
      <c r="I46" s="21"/>
      <c r="J46" s="21"/>
    </row>
    <row r="47" spans="1:10" x14ac:dyDescent="0.35">
      <c r="A47" s="3" t="s">
        <v>45</v>
      </c>
      <c r="B47" s="7" t="s">
        <v>117</v>
      </c>
      <c r="C47" s="7">
        <f t="shared" si="0"/>
        <v>0</v>
      </c>
    </row>
    <row r="48" spans="1:10" s="108" customFormat="1" x14ac:dyDescent="0.35">
      <c r="A48" s="106" t="s">
        <v>46</v>
      </c>
      <c r="B48" s="21" t="s">
        <v>121</v>
      </c>
      <c r="C48" s="21">
        <f t="shared" si="0"/>
        <v>2</v>
      </c>
      <c r="D48" s="21"/>
      <c r="E48" s="110" t="s">
        <v>333</v>
      </c>
      <c r="F48" s="21"/>
      <c r="G48" s="21"/>
      <c r="H48" s="21"/>
      <c r="I48" s="21"/>
      <c r="J48" s="21"/>
    </row>
    <row r="49" spans="1:10" x14ac:dyDescent="0.35">
      <c r="A49" s="3" t="s">
        <v>47</v>
      </c>
      <c r="B49" s="7" t="s">
        <v>117</v>
      </c>
      <c r="C49" s="7">
        <f t="shared" si="0"/>
        <v>0</v>
      </c>
    </row>
    <row r="50" spans="1:10" s="108" customFormat="1" x14ac:dyDescent="0.35">
      <c r="A50" s="106" t="s">
        <v>48</v>
      </c>
      <c r="B50" s="21" t="s">
        <v>121</v>
      </c>
      <c r="C50" s="21">
        <f t="shared" si="0"/>
        <v>2</v>
      </c>
      <c r="D50" s="21"/>
      <c r="E50" s="110" t="s">
        <v>289</v>
      </c>
      <c r="F50" s="21"/>
      <c r="G50" s="21"/>
      <c r="H50" s="21"/>
      <c r="I50" s="21"/>
      <c r="J50" s="21"/>
    </row>
    <row r="51" spans="1:10" s="108" customFormat="1" x14ac:dyDescent="0.35">
      <c r="A51" s="106" t="s">
        <v>49</v>
      </c>
      <c r="B51" s="21" t="s">
        <v>117</v>
      </c>
      <c r="C51" s="21">
        <f t="shared" si="0"/>
        <v>0</v>
      </c>
      <c r="D51" s="21"/>
      <c r="E51" s="21"/>
      <c r="F51" s="21"/>
      <c r="G51" s="21"/>
      <c r="H51" s="21"/>
      <c r="I51" s="21"/>
      <c r="J51" s="21"/>
    </row>
    <row r="52" spans="1:10" s="108" customFormat="1" x14ac:dyDescent="0.35">
      <c r="A52" s="106" t="s">
        <v>50</v>
      </c>
      <c r="B52" s="21" t="s">
        <v>117</v>
      </c>
      <c r="C52" s="21">
        <f t="shared" si="0"/>
        <v>0</v>
      </c>
      <c r="D52" s="21"/>
      <c r="E52" s="21"/>
      <c r="F52" s="21"/>
      <c r="G52" s="21"/>
      <c r="H52" s="21"/>
      <c r="I52" s="21"/>
      <c r="J52" s="21"/>
    </row>
    <row r="53" spans="1:10" s="108" customFormat="1" x14ac:dyDescent="0.35">
      <c r="A53" s="106" t="s">
        <v>51</v>
      </c>
      <c r="B53" s="21" t="s">
        <v>121</v>
      </c>
      <c r="C53" s="21">
        <f t="shared" si="0"/>
        <v>2</v>
      </c>
      <c r="D53" s="21"/>
      <c r="E53" s="110" t="s">
        <v>298</v>
      </c>
      <c r="F53" s="21"/>
      <c r="G53" s="21"/>
      <c r="H53" s="21"/>
      <c r="I53" s="21"/>
      <c r="J53" s="21"/>
    </row>
    <row r="54" spans="1:10" s="108" customFormat="1" x14ac:dyDescent="0.35">
      <c r="A54" s="106" t="s">
        <v>52</v>
      </c>
      <c r="B54" s="110" t="s">
        <v>121</v>
      </c>
      <c r="C54" s="21">
        <f t="shared" si="0"/>
        <v>2</v>
      </c>
      <c r="D54" s="21"/>
      <c r="E54" s="110" t="s">
        <v>281</v>
      </c>
      <c r="F54" s="21"/>
      <c r="G54" s="21"/>
      <c r="H54" s="21"/>
      <c r="I54" s="21"/>
      <c r="J54" s="21"/>
    </row>
    <row r="55" spans="1:10" s="108" customFormat="1" x14ac:dyDescent="0.35">
      <c r="A55" s="106" t="s">
        <v>53</v>
      </c>
      <c r="B55" s="21" t="s">
        <v>117</v>
      </c>
      <c r="C55" s="21">
        <f t="shared" si="0"/>
        <v>0</v>
      </c>
      <c r="D55" s="21"/>
      <c r="E55" s="21"/>
      <c r="F55" s="21"/>
      <c r="G55" s="21"/>
      <c r="H55" s="21"/>
      <c r="I55" s="21"/>
      <c r="J55" s="21"/>
    </row>
    <row r="56" spans="1:10" s="108" customFormat="1" x14ac:dyDescent="0.35">
      <c r="A56" s="106" t="s">
        <v>54</v>
      </c>
      <c r="B56" s="21" t="s">
        <v>117</v>
      </c>
      <c r="C56" s="21">
        <f t="shared" si="0"/>
        <v>0</v>
      </c>
      <c r="D56" s="21"/>
      <c r="E56" s="21"/>
      <c r="F56" s="21"/>
      <c r="G56" s="21"/>
      <c r="H56" s="21"/>
      <c r="I56" s="21"/>
      <c r="J56" s="21"/>
    </row>
    <row r="57" spans="1:10" s="108" customFormat="1" x14ac:dyDescent="0.35">
      <c r="A57" s="106" t="s">
        <v>55</v>
      </c>
      <c r="B57" s="21" t="s">
        <v>121</v>
      </c>
      <c r="C57" s="21">
        <f t="shared" si="0"/>
        <v>2</v>
      </c>
      <c r="D57" s="21"/>
      <c r="E57" s="110" t="s">
        <v>308</v>
      </c>
      <c r="F57" s="21"/>
      <c r="G57" s="21"/>
      <c r="H57" s="21"/>
      <c r="I57" s="21"/>
      <c r="J57" s="21"/>
    </row>
    <row r="58" spans="1:10" s="108" customFormat="1" x14ac:dyDescent="0.35">
      <c r="A58" s="106" t="s">
        <v>56</v>
      </c>
      <c r="B58" s="21" t="s">
        <v>121</v>
      </c>
      <c r="C58" s="21">
        <f t="shared" si="0"/>
        <v>2</v>
      </c>
      <c r="D58" s="21"/>
      <c r="E58" s="21" t="s">
        <v>270</v>
      </c>
      <c r="F58" s="21"/>
      <c r="G58" s="21"/>
      <c r="H58" s="21"/>
      <c r="I58" s="21"/>
      <c r="J58" s="21"/>
    </row>
    <row r="59" spans="1:10" s="108" customFormat="1" x14ac:dyDescent="0.35">
      <c r="A59" s="106" t="s">
        <v>57</v>
      </c>
      <c r="B59" s="21" t="s">
        <v>121</v>
      </c>
      <c r="C59" s="21">
        <f t="shared" si="0"/>
        <v>2</v>
      </c>
      <c r="D59" s="21"/>
      <c r="E59" s="110" t="s">
        <v>316</v>
      </c>
      <c r="F59" s="21"/>
      <c r="G59" s="21"/>
      <c r="H59" s="21"/>
      <c r="I59" s="21"/>
      <c r="J59" s="21"/>
    </row>
    <row r="60" spans="1:10" s="108" customFormat="1" x14ac:dyDescent="0.35">
      <c r="A60" s="106" t="s">
        <v>58</v>
      </c>
      <c r="B60" s="21" t="s">
        <v>117</v>
      </c>
      <c r="C60" s="21">
        <f t="shared" si="0"/>
        <v>0</v>
      </c>
      <c r="D60" s="21"/>
      <c r="E60" s="21"/>
      <c r="F60" s="21"/>
      <c r="G60" s="21"/>
      <c r="H60" s="21"/>
      <c r="I60" s="21"/>
      <c r="J60" s="21"/>
    </row>
    <row r="61" spans="1:10" s="108" customFormat="1" x14ac:dyDescent="0.35">
      <c r="A61" s="106" t="s">
        <v>59</v>
      </c>
      <c r="B61" s="21" t="s">
        <v>121</v>
      </c>
      <c r="C61" s="21">
        <f t="shared" si="0"/>
        <v>2</v>
      </c>
      <c r="D61" s="21"/>
      <c r="E61" s="110" t="s">
        <v>276</v>
      </c>
      <c r="F61" s="21"/>
      <c r="G61" s="21"/>
      <c r="H61" s="21"/>
      <c r="I61" s="21"/>
      <c r="J61" s="21"/>
    </row>
    <row r="62" spans="1:10" s="108" customFormat="1" x14ac:dyDescent="0.35">
      <c r="A62" s="106" t="s">
        <v>60</v>
      </c>
      <c r="B62" s="21" t="s">
        <v>117</v>
      </c>
      <c r="C62" s="21">
        <f t="shared" si="0"/>
        <v>0</v>
      </c>
      <c r="D62" s="21"/>
      <c r="E62" s="21"/>
      <c r="F62" s="21"/>
      <c r="G62" s="21"/>
      <c r="H62" s="21"/>
      <c r="I62" s="21"/>
      <c r="J62" s="21"/>
    </row>
    <row r="63" spans="1:10" s="108" customFormat="1" x14ac:dyDescent="0.35">
      <c r="A63" s="106" t="s">
        <v>61</v>
      </c>
      <c r="B63" s="21" t="s">
        <v>121</v>
      </c>
      <c r="C63" s="21">
        <f t="shared" si="0"/>
        <v>2</v>
      </c>
      <c r="D63" s="21"/>
      <c r="E63" s="110" t="s">
        <v>285</v>
      </c>
      <c r="F63" s="21"/>
      <c r="G63" s="21"/>
      <c r="H63" s="21"/>
      <c r="I63" s="21"/>
      <c r="J63" s="21"/>
    </row>
    <row r="66" spans="1:2" x14ac:dyDescent="0.35">
      <c r="A66" s="4" t="s">
        <v>68</v>
      </c>
    </row>
    <row r="67" spans="1:2" x14ac:dyDescent="0.35">
      <c r="A67" s="4"/>
    </row>
    <row r="68" spans="1:2" x14ac:dyDescent="0.35">
      <c r="A68" s="4" t="s">
        <v>121</v>
      </c>
      <c r="B68" s="7">
        <v>2</v>
      </c>
    </row>
    <row r="69" spans="1:2" x14ac:dyDescent="0.35">
      <c r="A69" s="4" t="s">
        <v>117</v>
      </c>
      <c r="B69" s="7">
        <v>0</v>
      </c>
    </row>
  </sheetData>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0C099-B633-496B-AEDF-9070FAAC29B0}">
  <dimension ref="A1:J69"/>
  <sheetViews>
    <sheetView workbookViewId="0">
      <selection activeCell="B3" sqref="B3"/>
    </sheetView>
  </sheetViews>
  <sheetFormatPr baseColWidth="10" defaultRowHeight="16.2" x14ac:dyDescent="0.35"/>
  <cols>
    <col min="1" max="1" width="24.44140625" style="2" customWidth="1"/>
    <col min="2" max="2" width="46.44140625" style="7" customWidth="1"/>
    <col min="3" max="3" width="11.44140625" style="7"/>
    <col min="4" max="4" width="4.44140625" style="7" customWidth="1"/>
    <col min="5" max="5" width="34.88671875" style="7" customWidth="1"/>
    <col min="6" max="10" width="11.44140625" style="7"/>
  </cols>
  <sheetData>
    <row r="1" spans="1:10" ht="16.8" thickBot="1" x14ac:dyDescent="0.4">
      <c r="A1" s="89" t="s">
        <v>0</v>
      </c>
      <c r="B1" s="90" t="s">
        <v>256</v>
      </c>
      <c r="C1" s="88" t="s">
        <v>108</v>
      </c>
      <c r="D1" s="88"/>
      <c r="E1" s="88" t="s">
        <v>258</v>
      </c>
      <c r="G1" s="21" t="s">
        <v>254</v>
      </c>
      <c r="H1" s="21"/>
      <c r="I1" s="21"/>
      <c r="J1" s="21"/>
    </row>
    <row r="3" spans="1:10" x14ac:dyDescent="0.35">
      <c r="A3" s="3" t="s">
        <v>1</v>
      </c>
      <c r="B3" s="7" t="s">
        <v>117</v>
      </c>
      <c r="C3" s="7">
        <f t="shared" ref="C3:C63" si="0">IF(B3="Ja",$B$68,$B$69)</f>
        <v>0</v>
      </c>
    </row>
    <row r="4" spans="1:10" s="108" customFormat="1" x14ac:dyDescent="0.35">
      <c r="A4" s="106" t="s">
        <v>2</v>
      </c>
      <c r="B4" s="21" t="s">
        <v>121</v>
      </c>
      <c r="C4" s="21">
        <f t="shared" si="0"/>
        <v>3</v>
      </c>
      <c r="D4" s="21"/>
      <c r="E4" s="110" t="s">
        <v>327</v>
      </c>
      <c r="F4" s="21"/>
      <c r="G4" s="21"/>
      <c r="H4" s="21"/>
      <c r="I4" s="21"/>
      <c r="J4" s="21"/>
    </row>
    <row r="5" spans="1:10" s="108" customFormat="1" x14ac:dyDescent="0.35">
      <c r="A5" s="106" t="s">
        <v>3</v>
      </c>
      <c r="B5" s="21" t="s">
        <v>117</v>
      </c>
      <c r="C5" s="21">
        <f t="shared" si="0"/>
        <v>0</v>
      </c>
      <c r="D5" s="21"/>
      <c r="E5" s="21"/>
      <c r="F5" s="21"/>
      <c r="G5" s="21"/>
      <c r="H5" s="21"/>
      <c r="I5" s="21"/>
      <c r="J5" s="21"/>
    </row>
    <row r="6" spans="1:10" s="108" customFormat="1" x14ac:dyDescent="0.35">
      <c r="A6" s="106" t="s">
        <v>4</v>
      </c>
      <c r="B6" s="21" t="s">
        <v>121</v>
      </c>
      <c r="C6" s="21">
        <f t="shared" si="0"/>
        <v>3</v>
      </c>
      <c r="D6" s="21"/>
      <c r="E6" s="110" t="s">
        <v>279</v>
      </c>
      <c r="F6" s="21"/>
      <c r="G6" s="21"/>
      <c r="H6" s="21"/>
      <c r="I6" s="21"/>
      <c r="J6" s="21"/>
    </row>
    <row r="7" spans="1:10" s="108" customFormat="1" x14ac:dyDescent="0.35">
      <c r="A7" s="106" t="s">
        <v>5</v>
      </c>
      <c r="B7" s="21" t="s">
        <v>121</v>
      </c>
      <c r="C7" s="21">
        <f t="shared" si="0"/>
        <v>3</v>
      </c>
      <c r="D7" s="21"/>
      <c r="E7" s="21"/>
      <c r="F7" s="21"/>
      <c r="G7" s="21"/>
      <c r="H7" s="21"/>
      <c r="I7" s="21"/>
      <c r="J7" s="21"/>
    </row>
    <row r="8" spans="1:10" s="108" customFormat="1" x14ac:dyDescent="0.35">
      <c r="A8" s="106" t="s">
        <v>6</v>
      </c>
      <c r="B8" s="21" t="s">
        <v>121</v>
      </c>
      <c r="C8" s="21">
        <f t="shared" si="0"/>
        <v>3</v>
      </c>
      <c r="D8" s="21"/>
      <c r="E8" s="110" t="s">
        <v>273</v>
      </c>
      <c r="F8" s="21"/>
      <c r="G8" s="21"/>
      <c r="H8" s="21"/>
      <c r="I8" s="21"/>
      <c r="J8" s="21"/>
    </row>
    <row r="9" spans="1:10" s="108" customFormat="1" x14ac:dyDescent="0.35">
      <c r="A9" s="106" t="s">
        <v>7</v>
      </c>
      <c r="B9" s="21" t="s">
        <v>121</v>
      </c>
      <c r="C9" s="21">
        <f t="shared" si="0"/>
        <v>3</v>
      </c>
      <c r="D9" s="21"/>
      <c r="E9" s="110" t="s">
        <v>304</v>
      </c>
      <c r="F9" s="21"/>
      <c r="G9" s="21"/>
      <c r="H9" s="21"/>
      <c r="I9" s="21"/>
      <c r="J9" s="21"/>
    </row>
    <row r="10" spans="1:10" s="108" customFormat="1" x14ac:dyDescent="0.35">
      <c r="A10" s="106" t="s">
        <v>8</v>
      </c>
      <c r="B10" s="21" t="s">
        <v>117</v>
      </c>
      <c r="C10" s="21">
        <f t="shared" si="0"/>
        <v>0</v>
      </c>
      <c r="D10" s="21"/>
      <c r="E10" s="21"/>
      <c r="F10" s="21"/>
      <c r="G10" s="21"/>
      <c r="H10" s="21"/>
      <c r="I10" s="21"/>
      <c r="J10" s="21"/>
    </row>
    <row r="11" spans="1:10" s="108" customFormat="1" x14ac:dyDescent="0.35">
      <c r="A11" s="106" t="s">
        <v>9</v>
      </c>
      <c r="B11" s="21" t="s">
        <v>121</v>
      </c>
      <c r="C11" s="21">
        <f t="shared" si="0"/>
        <v>3</v>
      </c>
      <c r="D11" s="21"/>
      <c r="E11" s="110" t="s">
        <v>319</v>
      </c>
      <c r="F11" s="21"/>
      <c r="G11" s="21"/>
      <c r="H11" s="21"/>
      <c r="I11" s="21"/>
      <c r="J11" s="21"/>
    </row>
    <row r="12" spans="1:10" s="108" customFormat="1" x14ac:dyDescent="0.35">
      <c r="A12" s="106" t="s">
        <v>11</v>
      </c>
      <c r="B12" s="21" t="s">
        <v>117</v>
      </c>
      <c r="C12" s="21">
        <f t="shared" si="0"/>
        <v>0</v>
      </c>
      <c r="D12" s="21"/>
      <c r="E12" s="21"/>
      <c r="F12" s="21"/>
      <c r="G12" s="21"/>
      <c r="H12" s="21"/>
      <c r="I12" s="21"/>
      <c r="J12" s="21"/>
    </row>
    <row r="13" spans="1:10" s="108" customFormat="1" x14ac:dyDescent="0.35">
      <c r="A13" s="106" t="s">
        <v>10</v>
      </c>
      <c r="B13" s="21" t="s">
        <v>121</v>
      </c>
      <c r="C13" s="21">
        <f t="shared" si="0"/>
        <v>3</v>
      </c>
      <c r="D13" s="21"/>
      <c r="E13" s="110" t="s">
        <v>325</v>
      </c>
      <c r="F13" s="21"/>
      <c r="G13" s="21"/>
      <c r="H13" s="21"/>
      <c r="I13" s="21"/>
      <c r="J13" s="21"/>
    </row>
    <row r="14" spans="1:10" s="108" customFormat="1" x14ac:dyDescent="0.35">
      <c r="A14" s="106" t="s">
        <v>12</v>
      </c>
      <c r="B14" s="21" t="s">
        <v>117</v>
      </c>
      <c r="C14" s="21">
        <f t="shared" si="0"/>
        <v>0</v>
      </c>
      <c r="D14" s="21"/>
      <c r="E14" s="21"/>
      <c r="F14" s="21"/>
      <c r="G14" s="21"/>
      <c r="H14" s="21"/>
      <c r="I14" s="21"/>
      <c r="J14" s="21"/>
    </row>
    <row r="15" spans="1:10" s="108" customFormat="1" x14ac:dyDescent="0.35">
      <c r="A15" s="106" t="s">
        <v>13</v>
      </c>
      <c r="B15" s="21" t="s">
        <v>117</v>
      </c>
      <c r="C15" s="21">
        <f t="shared" si="0"/>
        <v>0</v>
      </c>
      <c r="D15" s="21"/>
      <c r="E15" s="21"/>
      <c r="F15" s="21"/>
      <c r="G15" s="21"/>
      <c r="H15" s="21"/>
      <c r="I15" s="21"/>
      <c r="J15" s="21"/>
    </row>
    <row r="16" spans="1:10" s="108" customFormat="1" x14ac:dyDescent="0.35">
      <c r="A16" s="106" t="s">
        <v>14</v>
      </c>
      <c r="B16" s="21" t="s">
        <v>121</v>
      </c>
      <c r="C16" s="21">
        <f t="shared" si="0"/>
        <v>3</v>
      </c>
      <c r="D16" s="21"/>
      <c r="E16" s="110" t="s">
        <v>328</v>
      </c>
      <c r="F16" s="21"/>
      <c r="G16" s="21"/>
      <c r="H16" s="21"/>
      <c r="I16" s="21"/>
      <c r="J16" s="21"/>
    </row>
    <row r="17" spans="1:10" s="108" customFormat="1" x14ac:dyDescent="0.35">
      <c r="A17" s="106" t="s">
        <v>15</v>
      </c>
      <c r="B17" s="21" t="s">
        <v>117</v>
      </c>
      <c r="C17" s="21">
        <f t="shared" si="0"/>
        <v>0</v>
      </c>
      <c r="D17" s="21"/>
      <c r="E17" s="21"/>
      <c r="F17" s="21"/>
      <c r="G17" s="21"/>
      <c r="H17" s="21"/>
      <c r="I17" s="21"/>
      <c r="J17" s="21"/>
    </row>
    <row r="18" spans="1:10" s="108" customFormat="1" x14ac:dyDescent="0.35">
      <c r="A18" s="106" t="s">
        <v>16</v>
      </c>
      <c r="B18" s="21" t="s">
        <v>121</v>
      </c>
      <c r="C18" s="21">
        <f t="shared" si="0"/>
        <v>3</v>
      </c>
      <c r="D18" s="21"/>
      <c r="E18" s="110" t="s">
        <v>332</v>
      </c>
      <c r="F18" s="21"/>
      <c r="G18" s="21"/>
      <c r="H18" s="21"/>
      <c r="I18" s="21"/>
      <c r="J18" s="21"/>
    </row>
    <row r="19" spans="1:10" s="108" customFormat="1" x14ac:dyDescent="0.35">
      <c r="A19" s="106" t="s">
        <v>17</v>
      </c>
      <c r="B19" s="21" t="s">
        <v>121</v>
      </c>
      <c r="C19" s="21">
        <f t="shared" si="0"/>
        <v>3</v>
      </c>
      <c r="D19" s="21"/>
      <c r="E19" s="110" t="s">
        <v>314</v>
      </c>
      <c r="F19" s="21"/>
      <c r="G19" s="21"/>
      <c r="H19" s="21"/>
      <c r="I19" s="21"/>
      <c r="J19" s="21"/>
    </row>
    <row r="20" spans="1:10" s="108" customFormat="1" x14ac:dyDescent="0.35">
      <c r="A20" s="106" t="s">
        <v>18</v>
      </c>
      <c r="B20" s="21" t="s">
        <v>117</v>
      </c>
      <c r="C20" s="21">
        <f t="shared" si="0"/>
        <v>0</v>
      </c>
      <c r="D20" s="21"/>
      <c r="E20" s="21"/>
      <c r="F20" s="21"/>
      <c r="G20" s="21"/>
      <c r="H20" s="21"/>
      <c r="I20" s="21"/>
      <c r="J20" s="21"/>
    </row>
    <row r="21" spans="1:10" s="108" customFormat="1" x14ac:dyDescent="0.35">
      <c r="A21" s="106" t="s">
        <v>19</v>
      </c>
      <c r="B21" s="21" t="s">
        <v>117</v>
      </c>
      <c r="C21" s="21">
        <f t="shared" si="0"/>
        <v>0</v>
      </c>
      <c r="D21" s="21"/>
      <c r="E21" s="21"/>
      <c r="F21" s="21"/>
      <c r="G21" s="21"/>
      <c r="H21" s="21"/>
      <c r="I21" s="21"/>
      <c r="J21" s="21"/>
    </row>
    <row r="22" spans="1:10" s="108" customFormat="1" x14ac:dyDescent="0.35">
      <c r="A22" s="106" t="s">
        <v>20</v>
      </c>
      <c r="B22" s="21" t="s">
        <v>117</v>
      </c>
      <c r="C22" s="21">
        <f t="shared" si="0"/>
        <v>0</v>
      </c>
      <c r="D22" s="21"/>
      <c r="E22" s="21"/>
      <c r="F22" s="21"/>
      <c r="G22" s="21"/>
      <c r="H22" s="21"/>
      <c r="I22" s="21"/>
      <c r="J22" s="21"/>
    </row>
    <row r="23" spans="1:10" s="108" customFormat="1" x14ac:dyDescent="0.35">
      <c r="A23" s="106" t="s">
        <v>21</v>
      </c>
      <c r="B23" s="21" t="s">
        <v>117</v>
      </c>
      <c r="C23" s="21">
        <f t="shared" si="0"/>
        <v>0</v>
      </c>
      <c r="D23" s="21"/>
      <c r="E23" s="21"/>
      <c r="F23" s="21"/>
      <c r="G23" s="21"/>
      <c r="H23" s="21"/>
      <c r="I23" s="21"/>
      <c r="J23" s="21"/>
    </row>
    <row r="24" spans="1:10" s="108" customFormat="1" x14ac:dyDescent="0.35">
      <c r="A24" s="106" t="s">
        <v>22</v>
      </c>
      <c r="B24" s="21" t="s">
        <v>117</v>
      </c>
      <c r="C24" s="21">
        <f t="shared" si="0"/>
        <v>0</v>
      </c>
      <c r="D24" s="21"/>
      <c r="E24" s="21"/>
      <c r="F24" s="21"/>
      <c r="G24" s="21"/>
      <c r="H24" s="21"/>
      <c r="I24" s="21"/>
      <c r="J24" s="21"/>
    </row>
    <row r="25" spans="1:10" s="108" customFormat="1" x14ac:dyDescent="0.35">
      <c r="A25" s="106" t="s">
        <v>23</v>
      </c>
      <c r="B25" s="21" t="s">
        <v>117</v>
      </c>
      <c r="C25" s="21">
        <f t="shared" si="0"/>
        <v>0</v>
      </c>
      <c r="D25" s="21"/>
      <c r="E25" s="21"/>
      <c r="F25" s="21"/>
      <c r="G25" s="21"/>
      <c r="H25" s="21"/>
      <c r="I25" s="21"/>
      <c r="J25" s="21"/>
    </row>
    <row r="26" spans="1:10" s="108" customFormat="1" x14ac:dyDescent="0.35">
      <c r="A26" s="106" t="s">
        <v>24</v>
      </c>
      <c r="B26" s="21" t="s">
        <v>121</v>
      </c>
      <c r="C26" s="21">
        <f t="shared" si="0"/>
        <v>3</v>
      </c>
      <c r="D26" s="21"/>
      <c r="E26" s="110" t="s">
        <v>288</v>
      </c>
      <c r="F26" s="21"/>
      <c r="G26" s="21"/>
      <c r="H26" s="21"/>
      <c r="I26" s="21"/>
      <c r="J26" s="21"/>
    </row>
    <row r="27" spans="1:10" s="108" customFormat="1" x14ac:dyDescent="0.35">
      <c r="A27" s="106" t="s">
        <v>25</v>
      </c>
      <c r="B27" s="21" t="s">
        <v>117</v>
      </c>
      <c r="C27" s="21">
        <f t="shared" si="0"/>
        <v>0</v>
      </c>
      <c r="D27" s="21"/>
      <c r="E27" s="21"/>
      <c r="F27" s="21"/>
      <c r="G27" s="21"/>
      <c r="H27" s="21"/>
      <c r="I27" s="21"/>
      <c r="J27" s="21"/>
    </row>
    <row r="28" spans="1:10" x14ac:dyDescent="0.35">
      <c r="A28" s="3" t="s">
        <v>26</v>
      </c>
      <c r="B28" s="7" t="s">
        <v>117</v>
      </c>
      <c r="C28" s="7">
        <f t="shared" si="0"/>
        <v>0</v>
      </c>
    </row>
    <row r="29" spans="1:10" s="108" customFormat="1" x14ac:dyDescent="0.35">
      <c r="A29" s="106" t="s">
        <v>27</v>
      </c>
      <c r="B29" s="21" t="s">
        <v>117</v>
      </c>
      <c r="C29" s="21">
        <f t="shared" si="0"/>
        <v>0</v>
      </c>
      <c r="D29" s="21"/>
      <c r="E29" s="21"/>
      <c r="F29" s="21"/>
      <c r="G29" s="21"/>
      <c r="H29" s="21"/>
      <c r="I29" s="21"/>
      <c r="J29" s="21"/>
    </row>
    <row r="30" spans="1:10" s="108" customFormat="1" x14ac:dyDescent="0.35">
      <c r="A30" s="106" t="s">
        <v>28</v>
      </c>
      <c r="B30" s="21" t="s">
        <v>117</v>
      </c>
      <c r="C30" s="21">
        <f t="shared" si="0"/>
        <v>0</v>
      </c>
      <c r="D30" s="21"/>
      <c r="E30" s="110"/>
      <c r="F30" s="21"/>
      <c r="G30" s="21"/>
      <c r="H30" s="21"/>
      <c r="I30" s="21"/>
      <c r="J30" s="21"/>
    </row>
    <row r="31" spans="1:10" s="108" customFormat="1" x14ac:dyDescent="0.35">
      <c r="A31" s="106" t="s">
        <v>29</v>
      </c>
      <c r="B31" s="21" t="s">
        <v>117</v>
      </c>
      <c r="C31" s="21">
        <f t="shared" si="0"/>
        <v>0</v>
      </c>
      <c r="D31" s="21"/>
      <c r="E31" s="110" t="s">
        <v>260</v>
      </c>
      <c r="F31" s="21"/>
      <c r="G31" s="21"/>
      <c r="H31" s="21"/>
      <c r="I31" s="21"/>
      <c r="J31" s="21"/>
    </row>
    <row r="32" spans="1:10" s="108" customFormat="1" x14ac:dyDescent="0.35">
      <c r="A32" s="106" t="s">
        <v>30</v>
      </c>
      <c r="B32" s="21" t="s">
        <v>121</v>
      </c>
      <c r="C32" s="21">
        <f t="shared" si="0"/>
        <v>3</v>
      </c>
      <c r="D32" s="21"/>
      <c r="E32" s="112" t="s">
        <v>267</v>
      </c>
      <c r="F32" s="21"/>
      <c r="G32" s="21"/>
      <c r="H32" s="21"/>
      <c r="I32" s="21"/>
      <c r="J32" s="21"/>
    </row>
    <row r="33" spans="1:10" s="108" customFormat="1" x14ac:dyDescent="0.35">
      <c r="A33" s="106" t="s">
        <v>31</v>
      </c>
      <c r="B33" s="21" t="s">
        <v>117</v>
      </c>
      <c r="C33" s="21">
        <f t="shared" si="0"/>
        <v>0</v>
      </c>
      <c r="D33" s="21"/>
      <c r="E33" s="112"/>
      <c r="F33" s="21"/>
      <c r="G33" s="21"/>
      <c r="H33" s="21"/>
      <c r="I33" s="21"/>
      <c r="J33" s="21"/>
    </row>
    <row r="34" spans="1:10" s="108" customFormat="1" x14ac:dyDescent="0.35">
      <c r="A34" s="106" t="s">
        <v>32</v>
      </c>
      <c r="B34" s="21" t="s">
        <v>121</v>
      </c>
      <c r="C34" s="21">
        <f t="shared" si="0"/>
        <v>3</v>
      </c>
      <c r="D34" s="21"/>
      <c r="E34" s="110" t="s">
        <v>323</v>
      </c>
      <c r="F34" s="21"/>
      <c r="G34" s="21"/>
      <c r="H34" s="21"/>
      <c r="I34" s="21"/>
      <c r="J34" s="21"/>
    </row>
    <row r="35" spans="1:10" s="108" customFormat="1" x14ac:dyDescent="0.35">
      <c r="A35" s="106" t="s">
        <v>33</v>
      </c>
      <c r="B35" s="21" t="s">
        <v>117</v>
      </c>
      <c r="C35" s="21">
        <f t="shared" si="0"/>
        <v>0</v>
      </c>
      <c r="D35" s="21"/>
      <c r="E35" s="110" t="s">
        <v>320</v>
      </c>
      <c r="F35" s="21"/>
      <c r="G35" s="21"/>
      <c r="H35" s="21"/>
      <c r="I35" s="21"/>
      <c r="J35" s="21"/>
    </row>
    <row r="36" spans="1:10" s="108" customFormat="1" x14ac:dyDescent="0.35">
      <c r="A36" s="106" t="s">
        <v>34</v>
      </c>
      <c r="B36" s="21" t="s">
        <v>117</v>
      </c>
      <c r="C36" s="21">
        <f t="shared" si="0"/>
        <v>0</v>
      </c>
      <c r="D36" s="21"/>
      <c r="E36" s="21"/>
      <c r="F36" s="21"/>
      <c r="G36" s="21"/>
      <c r="H36" s="21"/>
      <c r="I36" s="21"/>
      <c r="J36" s="21"/>
    </row>
    <row r="37" spans="1:10" s="108" customFormat="1" x14ac:dyDescent="0.35">
      <c r="A37" s="106" t="s">
        <v>35</v>
      </c>
      <c r="B37" s="21" t="s">
        <v>121</v>
      </c>
      <c r="C37" s="21">
        <f t="shared" si="0"/>
        <v>3</v>
      </c>
      <c r="D37" s="21"/>
      <c r="E37" s="110" t="s">
        <v>274</v>
      </c>
      <c r="F37" s="21"/>
      <c r="G37" s="21"/>
      <c r="H37" s="21"/>
      <c r="I37" s="21"/>
      <c r="J37" s="21"/>
    </row>
    <row r="38" spans="1:10" s="108" customFormat="1" x14ac:dyDescent="0.35">
      <c r="A38" s="106" t="s">
        <v>36</v>
      </c>
      <c r="B38" s="21" t="s">
        <v>121</v>
      </c>
      <c r="C38" s="21">
        <f t="shared" si="0"/>
        <v>3</v>
      </c>
      <c r="D38" s="21"/>
      <c r="E38" s="110" t="s">
        <v>313</v>
      </c>
      <c r="F38" s="21"/>
      <c r="G38" s="21"/>
      <c r="H38" s="21"/>
      <c r="I38" s="21"/>
      <c r="J38" s="21"/>
    </row>
    <row r="39" spans="1:10" x14ac:dyDescent="0.35">
      <c r="A39" s="3" t="s">
        <v>37</v>
      </c>
      <c r="B39" s="7" t="s">
        <v>117</v>
      </c>
      <c r="C39" s="7">
        <f t="shared" si="0"/>
        <v>0</v>
      </c>
    </row>
    <row r="40" spans="1:10" s="108" customFormat="1" x14ac:dyDescent="0.35">
      <c r="A40" s="106" t="s">
        <v>38</v>
      </c>
      <c r="B40" s="21" t="s">
        <v>121</v>
      </c>
      <c r="C40" s="21">
        <f t="shared" si="0"/>
        <v>3</v>
      </c>
      <c r="D40" s="21"/>
      <c r="E40" s="110" t="s">
        <v>312</v>
      </c>
      <c r="F40" s="21"/>
      <c r="G40" s="21"/>
      <c r="H40" s="21"/>
      <c r="I40" s="21"/>
      <c r="J40" s="21"/>
    </row>
    <row r="41" spans="1:10" s="108" customFormat="1" x14ac:dyDescent="0.35">
      <c r="A41" s="106" t="s">
        <v>39</v>
      </c>
      <c r="B41" s="21" t="s">
        <v>121</v>
      </c>
      <c r="C41" s="21">
        <f t="shared" si="0"/>
        <v>3</v>
      </c>
      <c r="D41" s="21"/>
      <c r="E41" s="110" t="s">
        <v>301</v>
      </c>
      <c r="F41" s="21"/>
      <c r="G41" s="21"/>
      <c r="H41" s="21"/>
      <c r="I41" s="21"/>
      <c r="J41" s="21"/>
    </row>
    <row r="42" spans="1:10" s="108" customFormat="1" x14ac:dyDescent="0.35">
      <c r="A42" s="106" t="s">
        <v>40</v>
      </c>
      <c r="B42" s="21" t="s">
        <v>117</v>
      </c>
      <c r="C42" s="21">
        <f t="shared" si="0"/>
        <v>0</v>
      </c>
      <c r="D42" s="21"/>
      <c r="E42" s="21"/>
      <c r="F42" s="21"/>
      <c r="G42" s="21"/>
      <c r="H42" s="21"/>
      <c r="I42" s="21"/>
      <c r="J42" s="21"/>
    </row>
    <row r="43" spans="1:10" x14ac:dyDescent="0.35">
      <c r="A43" s="3" t="s">
        <v>41</v>
      </c>
      <c r="B43" s="7" t="s">
        <v>117</v>
      </c>
      <c r="C43" s="7">
        <f t="shared" si="0"/>
        <v>0</v>
      </c>
    </row>
    <row r="44" spans="1:10" s="108" customFormat="1" x14ac:dyDescent="0.35">
      <c r="A44" s="106" t="s">
        <v>42</v>
      </c>
      <c r="B44" s="21" t="s">
        <v>117</v>
      </c>
      <c r="C44" s="21">
        <f t="shared" si="0"/>
        <v>0</v>
      </c>
      <c r="D44" s="21"/>
      <c r="E44" s="21"/>
      <c r="F44" s="21"/>
      <c r="G44" s="21"/>
      <c r="H44" s="21"/>
      <c r="I44" s="21"/>
      <c r="J44" s="21"/>
    </row>
    <row r="45" spans="1:10" s="108" customFormat="1" x14ac:dyDescent="0.35">
      <c r="A45" s="106" t="s">
        <v>43</v>
      </c>
      <c r="B45" s="21" t="s">
        <v>117</v>
      </c>
      <c r="C45" s="21">
        <f t="shared" si="0"/>
        <v>0</v>
      </c>
      <c r="D45" s="21"/>
      <c r="E45" s="21"/>
      <c r="F45" s="21"/>
      <c r="G45" s="21"/>
      <c r="H45" s="21"/>
      <c r="I45" s="21"/>
      <c r="J45" s="21"/>
    </row>
    <row r="46" spans="1:10" s="108" customFormat="1" x14ac:dyDescent="0.35">
      <c r="A46" s="106" t="s">
        <v>44</v>
      </c>
      <c r="B46" s="21" t="s">
        <v>121</v>
      </c>
      <c r="C46" s="21">
        <f t="shared" si="0"/>
        <v>3</v>
      </c>
      <c r="D46" s="21"/>
      <c r="E46" s="110" t="s">
        <v>293</v>
      </c>
      <c r="F46" s="21"/>
      <c r="G46" s="21"/>
      <c r="H46" s="21"/>
      <c r="I46" s="21"/>
      <c r="J46" s="21"/>
    </row>
    <row r="47" spans="1:10" x14ac:dyDescent="0.35">
      <c r="A47" s="3" t="s">
        <v>45</v>
      </c>
      <c r="B47" s="7" t="s">
        <v>117</v>
      </c>
      <c r="C47" s="7">
        <f t="shared" si="0"/>
        <v>0</v>
      </c>
    </row>
    <row r="48" spans="1:10" s="108" customFormat="1" x14ac:dyDescent="0.35">
      <c r="A48" s="106" t="s">
        <v>46</v>
      </c>
      <c r="B48" s="21" t="s">
        <v>121</v>
      </c>
      <c r="C48" s="21">
        <f t="shared" si="0"/>
        <v>3</v>
      </c>
      <c r="D48" s="21"/>
      <c r="E48" s="110" t="s">
        <v>334</v>
      </c>
      <c r="F48" s="21"/>
      <c r="G48" s="21"/>
      <c r="H48" s="21"/>
      <c r="I48" s="21"/>
      <c r="J48" s="21"/>
    </row>
    <row r="49" spans="1:10" x14ac:dyDescent="0.35">
      <c r="A49" s="3" t="s">
        <v>47</v>
      </c>
      <c r="B49" s="7" t="s">
        <v>117</v>
      </c>
      <c r="C49" s="7">
        <f t="shared" si="0"/>
        <v>0</v>
      </c>
    </row>
    <row r="50" spans="1:10" s="108" customFormat="1" x14ac:dyDescent="0.35">
      <c r="A50" s="106" t="s">
        <v>48</v>
      </c>
      <c r="B50" s="21" t="s">
        <v>121</v>
      </c>
      <c r="C50" s="21">
        <f t="shared" si="0"/>
        <v>3</v>
      </c>
      <c r="D50" s="21"/>
      <c r="E50" s="110" t="s">
        <v>290</v>
      </c>
      <c r="F50" s="21"/>
      <c r="G50" s="21"/>
      <c r="H50" s="21"/>
      <c r="I50" s="21"/>
      <c r="J50" s="21"/>
    </row>
    <row r="51" spans="1:10" s="108" customFormat="1" x14ac:dyDescent="0.35">
      <c r="A51" s="106" t="s">
        <v>49</v>
      </c>
      <c r="B51" s="21" t="s">
        <v>117</v>
      </c>
      <c r="C51" s="21">
        <f t="shared" si="0"/>
        <v>0</v>
      </c>
      <c r="D51" s="21"/>
      <c r="E51" s="21"/>
      <c r="F51" s="21"/>
      <c r="G51" s="21"/>
      <c r="H51" s="21"/>
      <c r="I51" s="21"/>
      <c r="J51" s="21"/>
    </row>
    <row r="52" spans="1:10" s="108" customFormat="1" x14ac:dyDescent="0.35">
      <c r="A52" s="106" t="s">
        <v>50</v>
      </c>
      <c r="B52" s="21" t="s">
        <v>117</v>
      </c>
      <c r="C52" s="21">
        <f t="shared" si="0"/>
        <v>0</v>
      </c>
      <c r="D52" s="21"/>
      <c r="E52" s="21"/>
      <c r="F52" s="21"/>
      <c r="G52" s="21"/>
      <c r="H52" s="21"/>
      <c r="I52" s="21"/>
      <c r="J52" s="21"/>
    </row>
    <row r="53" spans="1:10" s="108" customFormat="1" x14ac:dyDescent="0.35">
      <c r="A53" s="106" t="s">
        <v>51</v>
      </c>
      <c r="B53" s="21" t="s">
        <v>117</v>
      </c>
      <c r="C53" s="21">
        <f t="shared" si="0"/>
        <v>0</v>
      </c>
      <c r="D53" s="21"/>
      <c r="E53" s="21"/>
      <c r="F53" s="21"/>
      <c r="G53" s="21"/>
      <c r="H53" s="21"/>
      <c r="I53" s="21"/>
      <c r="J53" s="21"/>
    </row>
    <row r="54" spans="1:10" s="108" customFormat="1" x14ac:dyDescent="0.35">
      <c r="A54" s="106" t="s">
        <v>52</v>
      </c>
      <c r="B54" s="21" t="s">
        <v>121</v>
      </c>
      <c r="C54" s="21">
        <f t="shared" si="0"/>
        <v>3</v>
      </c>
      <c r="D54" s="21"/>
      <c r="E54" s="110" t="s">
        <v>282</v>
      </c>
      <c r="F54" s="21"/>
      <c r="G54" s="21"/>
      <c r="H54" s="21"/>
      <c r="I54" s="21"/>
      <c r="J54" s="21"/>
    </row>
    <row r="55" spans="1:10" s="108" customFormat="1" x14ac:dyDescent="0.35">
      <c r="A55" s="106" t="s">
        <v>53</v>
      </c>
      <c r="B55" s="21" t="s">
        <v>117</v>
      </c>
      <c r="C55" s="21">
        <f t="shared" si="0"/>
        <v>0</v>
      </c>
      <c r="D55" s="21"/>
      <c r="E55" s="21"/>
      <c r="F55" s="21"/>
      <c r="G55" s="21"/>
      <c r="H55" s="21"/>
      <c r="I55" s="21"/>
      <c r="J55" s="21"/>
    </row>
    <row r="56" spans="1:10" s="108" customFormat="1" x14ac:dyDescent="0.35">
      <c r="A56" s="106" t="s">
        <v>54</v>
      </c>
      <c r="B56" s="21" t="s">
        <v>121</v>
      </c>
      <c r="C56" s="21">
        <f t="shared" si="0"/>
        <v>3</v>
      </c>
      <c r="D56" s="21"/>
      <c r="E56" s="110" t="s">
        <v>265</v>
      </c>
      <c r="F56" s="21"/>
      <c r="G56" s="21"/>
      <c r="H56" s="21"/>
      <c r="I56" s="21"/>
      <c r="J56" s="21"/>
    </row>
    <row r="57" spans="1:10" s="108" customFormat="1" x14ac:dyDescent="0.35">
      <c r="A57" s="106" t="s">
        <v>55</v>
      </c>
      <c r="B57" s="21" t="s">
        <v>121</v>
      </c>
      <c r="C57" s="21">
        <f t="shared" si="0"/>
        <v>3</v>
      </c>
      <c r="D57" s="21"/>
      <c r="E57" s="110" t="s">
        <v>309</v>
      </c>
      <c r="F57" s="21"/>
      <c r="G57" s="21"/>
      <c r="H57" s="21"/>
      <c r="I57" s="21"/>
      <c r="J57" s="21"/>
    </row>
    <row r="58" spans="1:10" s="108" customFormat="1" x14ac:dyDescent="0.35">
      <c r="A58" s="106" t="s">
        <v>56</v>
      </c>
      <c r="B58" s="21" t="s">
        <v>117</v>
      </c>
      <c r="C58" s="21">
        <f t="shared" si="0"/>
        <v>0</v>
      </c>
      <c r="D58" s="21"/>
      <c r="E58" s="21"/>
      <c r="F58" s="21"/>
      <c r="G58" s="21"/>
      <c r="H58" s="21"/>
      <c r="I58" s="21"/>
      <c r="J58" s="21"/>
    </row>
    <row r="59" spans="1:10" s="108" customFormat="1" x14ac:dyDescent="0.35">
      <c r="A59" s="106" t="s">
        <v>57</v>
      </c>
      <c r="B59" s="21" t="s">
        <v>121</v>
      </c>
      <c r="C59" s="21">
        <f t="shared" si="0"/>
        <v>3</v>
      </c>
      <c r="D59" s="21"/>
      <c r="E59" s="110" t="s">
        <v>317</v>
      </c>
      <c r="F59" s="21"/>
      <c r="G59" s="21"/>
      <c r="H59" s="21"/>
      <c r="I59" s="21"/>
      <c r="J59" s="21"/>
    </row>
    <row r="60" spans="1:10" s="108" customFormat="1" x14ac:dyDescent="0.35">
      <c r="A60" s="106" t="s">
        <v>58</v>
      </c>
      <c r="B60" s="21" t="s">
        <v>117</v>
      </c>
      <c r="C60" s="21">
        <f t="shared" si="0"/>
        <v>0</v>
      </c>
      <c r="D60" s="21"/>
      <c r="E60" s="21"/>
      <c r="F60" s="21"/>
      <c r="G60" s="21"/>
      <c r="H60" s="21"/>
      <c r="I60" s="21"/>
      <c r="J60" s="21"/>
    </row>
    <row r="61" spans="1:10" s="108" customFormat="1" x14ac:dyDescent="0.35">
      <c r="A61" s="106" t="s">
        <v>59</v>
      </c>
      <c r="B61" s="21" t="s">
        <v>121</v>
      </c>
      <c r="C61" s="21">
        <f t="shared" si="0"/>
        <v>3</v>
      </c>
      <c r="D61" s="21"/>
      <c r="E61" s="110" t="s">
        <v>277</v>
      </c>
      <c r="F61" s="21"/>
      <c r="G61" s="21"/>
      <c r="H61" s="21"/>
      <c r="I61" s="21"/>
      <c r="J61" s="21"/>
    </row>
    <row r="62" spans="1:10" s="108" customFormat="1" x14ac:dyDescent="0.35">
      <c r="A62" s="106" t="s">
        <v>60</v>
      </c>
      <c r="B62" s="21" t="s">
        <v>117</v>
      </c>
      <c r="C62" s="21">
        <f t="shared" si="0"/>
        <v>0</v>
      </c>
      <c r="D62" s="21"/>
      <c r="E62" s="21"/>
      <c r="F62" s="21"/>
      <c r="G62" s="21"/>
      <c r="H62" s="21"/>
      <c r="I62" s="21"/>
      <c r="J62" s="21"/>
    </row>
    <row r="63" spans="1:10" s="108" customFormat="1" x14ac:dyDescent="0.35">
      <c r="A63" s="106" t="s">
        <v>61</v>
      </c>
      <c r="B63" s="21" t="s">
        <v>121</v>
      </c>
      <c r="C63" s="21">
        <f t="shared" si="0"/>
        <v>3</v>
      </c>
      <c r="D63" s="21"/>
      <c r="E63" s="112" t="s">
        <v>286</v>
      </c>
      <c r="F63" s="21"/>
      <c r="G63" s="21"/>
      <c r="H63" s="21"/>
      <c r="I63" s="21"/>
      <c r="J63" s="21"/>
    </row>
    <row r="64" spans="1:10" x14ac:dyDescent="0.35">
      <c r="E64" s="111"/>
    </row>
    <row r="65" spans="1:5" x14ac:dyDescent="0.35">
      <c r="E65" s="111"/>
    </row>
    <row r="66" spans="1:5" x14ac:dyDescent="0.35">
      <c r="A66" s="4" t="s">
        <v>68</v>
      </c>
      <c r="E66" s="111"/>
    </row>
    <row r="67" spans="1:5" x14ac:dyDescent="0.35">
      <c r="A67" s="4"/>
      <c r="E67" s="111"/>
    </row>
    <row r="68" spans="1:5" x14ac:dyDescent="0.35">
      <c r="A68" s="4" t="s">
        <v>121</v>
      </c>
      <c r="B68" s="7">
        <v>3</v>
      </c>
      <c r="E68" s="111"/>
    </row>
    <row r="69" spans="1:5" x14ac:dyDescent="0.35">
      <c r="A69" s="4" t="s">
        <v>117</v>
      </c>
      <c r="B69" s="7">
        <v>0</v>
      </c>
    </row>
  </sheetData>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6DD10-74A6-43E1-B51D-CB2144944ECE}">
  <dimension ref="A1:C69"/>
  <sheetViews>
    <sheetView workbookViewId="0">
      <selection activeCell="B10" sqref="B10"/>
    </sheetView>
  </sheetViews>
  <sheetFormatPr baseColWidth="10" defaultRowHeight="16.2" x14ac:dyDescent="0.35"/>
  <cols>
    <col min="1" max="1" width="24.44140625" style="2" customWidth="1"/>
    <col min="2" max="2" width="38" style="7" customWidth="1"/>
    <col min="3" max="3" width="11.44140625" style="7"/>
  </cols>
  <sheetData>
    <row r="1" spans="1:3" ht="15" thickBot="1" x14ac:dyDescent="0.35">
      <c r="A1" s="89" t="s">
        <v>0</v>
      </c>
      <c r="B1" s="90" t="s">
        <v>257</v>
      </c>
      <c r="C1" s="88" t="s">
        <v>108</v>
      </c>
    </row>
    <row r="3" spans="1:3" x14ac:dyDescent="0.35">
      <c r="A3" s="3" t="s">
        <v>1</v>
      </c>
      <c r="C3" s="7">
        <f t="shared" ref="C3:C63" si="0">IF(B3="Ja",$B$68,$B$69)</f>
        <v>0</v>
      </c>
    </row>
    <row r="4" spans="1:3" x14ac:dyDescent="0.35">
      <c r="A4" s="3" t="s">
        <v>2</v>
      </c>
      <c r="B4" s="7" t="s">
        <v>121</v>
      </c>
      <c r="C4" s="7">
        <f t="shared" si="0"/>
        <v>2</v>
      </c>
    </row>
    <row r="5" spans="1:3" x14ac:dyDescent="0.35">
      <c r="A5" s="3" t="s">
        <v>3</v>
      </c>
      <c r="B5" s="7" t="s">
        <v>117</v>
      </c>
      <c r="C5" s="7">
        <f t="shared" si="0"/>
        <v>0</v>
      </c>
    </row>
    <row r="6" spans="1:3" x14ac:dyDescent="0.35">
      <c r="A6" s="3" t="s">
        <v>4</v>
      </c>
      <c r="B6" s="7" t="s">
        <v>121</v>
      </c>
      <c r="C6" s="7">
        <f t="shared" si="0"/>
        <v>2</v>
      </c>
    </row>
    <row r="7" spans="1:3" x14ac:dyDescent="0.35">
      <c r="A7" s="3" t="s">
        <v>5</v>
      </c>
      <c r="B7" s="7" t="s">
        <v>117</v>
      </c>
      <c r="C7" s="7">
        <f t="shared" si="0"/>
        <v>0</v>
      </c>
    </row>
    <row r="8" spans="1:3" x14ac:dyDescent="0.35">
      <c r="A8" s="3" t="s">
        <v>6</v>
      </c>
      <c r="B8" s="7" t="s">
        <v>121</v>
      </c>
      <c r="C8" s="7">
        <f t="shared" si="0"/>
        <v>2</v>
      </c>
    </row>
    <row r="9" spans="1:3" x14ac:dyDescent="0.35">
      <c r="A9" s="3" t="s">
        <v>7</v>
      </c>
      <c r="B9" s="7" t="s">
        <v>117</v>
      </c>
      <c r="C9" s="7">
        <f t="shared" si="0"/>
        <v>0</v>
      </c>
    </row>
    <row r="10" spans="1:3" x14ac:dyDescent="0.35">
      <c r="A10" s="3" t="s">
        <v>8</v>
      </c>
      <c r="B10" s="7" t="s">
        <v>117</v>
      </c>
      <c r="C10" s="7">
        <f t="shared" si="0"/>
        <v>0</v>
      </c>
    </row>
    <row r="11" spans="1:3" x14ac:dyDescent="0.35">
      <c r="A11" s="3" t="s">
        <v>9</v>
      </c>
      <c r="B11" s="7" t="s">
        <v>121</v>
      </c>
      <c r="C11" s="7">
        <f t="shared" si="0"/>
        <v>2</v>
      </c>
    </row>
    <row r="12" spans="1:3" x14ac:dyDescent="0.35">
      <c r="A12" s="3" t="s">
        <v>11</v>
      </c>
      <c r="B12" s="7" t="s">
        <v>117</v>
      </c>
      <c r="C12" s="7">
        <f t="shared" si="0"/>
        <v>0</v>
      </c>
    </row>
    <row r="13" spans="1:3" x14ac:dyDescent="0.35">
      <c r="A13" s="3" t="s">
        <v>10</v>
      </c>
      <c r="B13" s="7" t="s">
        <v>117</v>
      </c>
      <c r="C13" s="7">
        <f t="shared" si="0"/>
        <v>0</v>
      </c>
    </row>
    <row r="14" spans="1:3" x14ac:dyDescent="0.35">
      <c r="A14" s="3" t="s">
        <v>12</v>
      </c>
      <c r="B14" s="7" t="s">
        <v>117</v>
      </c>
      <c r="C14" s="7">
        <f t="shared" si="0"/>
        <v>0</v>
      </c>
    </row>
    <row r="15" spans="1:3" x14ac:dyDescent="0.35">
      <c r="A15" s="3" t="s">
        <v>13</v>
      </c>
      <c r="B15" s="7" t="s">
        <v>117</v>
      </c>
      <c r="C15" s="7">
        <f t="shared" si="0"/>
        <v>0</v>
      </c>
    </row>
    <row r="16" spans="1:3" x14ac:dyDescent="0.35">
      <c r="A16" s="3" t="s">
        <v>14</v>
      </c>
      <c r="C16" s="7">
        <f t="shared" si="0"/>
        <v>0</v>
      </c>
    </row>
    <row r="17" spans="1:3" x14ac:dyDescent="0.35">
      <c r="A17" s="3" t="s">
        <v>15</v>
      </c>
      <c r="B17" s="7" t="s">
        <v>121</v>
      </c>
      <c r="C17" s="7">
        <f t="shared" si="0"/>
        <v>2</v>
      </c>
    </row>
    <row r="18" spans="1:3" x14ac:dyDescent="0.35">
      <c r="A18" s="3" t="s">
        <v>16</v>
      </c>
      <c r="B18" s="7" t="s">
        <v>121</v>
      </c>
      <c r="C18" s="7">
        <f t="shared" si="0"/>
        <v>2</v>
      </c>
    </row>
    <row r="19" spans="1:3" x14ac:dyDescent="0.35">
      <c r="A19" s="3" t="s">
        <v>17</v>
      </c>
      <c r="B19" s="7" t="s">
        <v>121</v>
      </c>
      <c r="C19" s="7">
        <f t="shared" si="0"/>
        <v>2</v>
      </c>
    </row>
    <row r="20" spans="1:3" x14ac:dyDescent="0.35">
      <c r="A20" s="3" t="s">
        <v>18</v>
      </c>
      <c r="B20" s="7" t="s">
        <v>117</v>
      </c>
      <c r="C20" s="7">
        <f t="shared" si="0"/>
        <v>0</v>
      </c>
    </row>
    <row r="21" spans="1:3" x14ac:dyDescent="0.35">
      <c r="A21" s="3" t="s">
        <v>19</v>
      </c>
      <c r="B21" s="7" t="s">
        <v>117</v>
      </c>
      <c r="C21" s="7">
        <f t="shared" si="0"/>
        <v>0</v>
      </c>
    </row>
    <row r="22" spans="1:3" x14ac:dyDescent="0.35">
      <c r="A22" s="3" t="s">
        <v>20</v>
      </c>
      <c r="B22" s="7" t="s">
        <v>305</v>
      </c>
      <c r="C22" s="7">
        <f t="shared" si="0"/>
        <v>0</v>
      </c>
    </row>
    <row r="23" spans="1:3" x14ac:dyDescent="0.35">
      <c r="A23" s="3" t="s">
        <v>21</v>
      </c>
      <c r="B23" s="7" t="s">
        <v>117</v>
      </c>
      <c r="C23" s="7">
        <f t="shared" si="0"/>
        <v>0</v>
      </c>
    </row>
    <row r="24" spans="1:3" x14ac:dyDescent="0.35">
      <c r="A24" s="3" t="s">
        <v>22</v>
      </c>
      <c r="B24" s="7" t="s">
        <v>117</v>
      </c>
      <c r="C24" s="7">
        <f t="shared" si="0"/>
        <v>0</v>
      </c>
    </row>
    <row r="25" spans="1:3" x14ac:dyDescent="0.35">
      <c r="A25" s="3" t="s">
        <v>23</v>
      </c>
      <c r="B25" s="7" t="s">
        <v>117</v>
      </c>
      <c r="C25" s="7">
        <f t="shared" si="0"/>
        <v>0</v>
      </c>
    </row>
    <row r="26" spans="1:3" x14ac:dyDescent="0.35">
      <c r="A26" s="3" t="s">
        <v>24</v>
      </c>
      <c r="B26" s="7" t="s">
        <v>117</v>
      </c>
      <c r="C26" s="7">
        <f t="shared" si="0"/>
        <v>0</v>
      </c>
    </row>
    <row r="27" spans="1:3" x14ac:dyDescent="0.35">
      <c r="A27" s="3" t="s">
        <v>25</v>
      </c>
      <c r="B27" s="7" t="s">
        <v>121</v>
      </c>
      <c r="C27" s="7">
        <f t="shared" si="0"/>
        <v>2</v>
      </c>
    </row>
    <row r="28" spans="1:3" x14ac:dyDescent="0.35">
      <c r="A28" s="3" t="s">
        <v>26</v>
      </c>
      <c r="C28" s="7">
        <f t="shared" si="0"/>
        <v>0</v>
      </c>
    </row>
    <row r="29" spans="1:3" x14ac:dyDescent="0.35">
      <c r="A29" s="3" t="s">
        <v>27</v>
      </c>
      <c r="B29" s="7" t="s">
        <v>121</v>
      </c>
      <c r="C29" s="7">
        <f t="shared" si="0"/>
        <v>2</v>
      </c>
    </row>
    <row r="30" spans="1:3" x14ac:dyDescent="0.35">
      <c r="A30" s="3" t="s">
        <v>28</v>
      </c>
      <c r="B30" s="7" t="s">
        <v>121</v>
      </c>
      <c r="C30" s="7">
        <f t="shared" si="0"/>
        <v>2</v>
      </c>
    </row>
    <row r="31" spans="1:3" x14ac:dyDescent="0.35">
      <c r="A31" s="3" t="s">
        <v>29</v>
      </c>
      <c r="B31" s="7" t="s">
        <v>121</v>
      </c>
      <c r="C31" s="7">
        <f t="shared" si="0"/>
        <v>2</v>
      </c>
    </row>
    <row r="32" spans="1:3" x14ac:dyDescent="0.35">
      <c r="A32" s="3" t="s">
        <v>30</v>
      </c>
      <c r="B32" s="7" t="s">
        <v>117</v>
      </c>
      <c r="C32" s="7">
        <f t="shared" si="0"/>
        <v>0</v>
      </c>
    </row>
    <row r="33" spans="1:3" x14ac:dyDescent="0.35">
      <c r="A33" s="3" t="s">
        <v>31</v>
      </c>
      <c r="B33" s="7" t="s">
        <v>121</v>
      </c>
      <c r="C33" s="7">
        <f t="shared" si="0"/>
        <v>2</v>
      </c>
    </row>
    <row r="34" spans="1:3" x14ac:dyDescent="0.35">
      <c r="A34" s="3" t="s">
        <v>32</v>
      </c>
      <c r="B34" s="7" t="s">
        <v>305</v>
      </c>
      <c r="C34" s="7">
        <f t="shared" si="0"/>
        <v>0</v>
      </c>
    </row>
    <row r="35" spans="1:3" x14ac:dyDescent="0.35">
      <c r="A35" s="3" t="s">
        <v>33</v>
      </c>
      <c r="B35" s="7" t="s">
        <v>121</v>
      </c>
      <c r="C35" s="7">
        <f t="shared" si="0"/>
        <v>2</v>
      </c>
    </row>
    <row r="36" spans="1:3" x14ac:dyDescent="0.35">
      <c r="A36" s="3" t="s">
        <v>34</v>
      </c>
      <c r="B36" s="7" t="s">
        <v>117</v>
      </c>
      <c r="C36" s="7">
        <f t="shared" si="0"/>
        <v>0</v>
      </c>
    </row>
    <row r="37" spans="1:3" x14ac:dyDescent="0.35">
      <c r="A37" s="3" t="s">
        <v>35</v>
      </c>
      <c r="B37" s="7" t="s">
        <v>121</v>
      </c>
      <c r="C37" s="7">
        <f t="shared" si="0"/>
        <v>2</v>
      </c>
    </row>
    <row r="38" spans="1:3" x14ac:dyDescent="0.35">
      <c r="A38" s="3" t="s">
        <v>36</v>
      </c>
      <c r="B38" s="7" t="s">
        <v>117</v>
      </c>
      <c r="C38" s="7">
        <f t="shared" si="0"/>
        <v>0</v>
      </c>
    </row>
    <row r="39" spans="1:3" x14ac:dyDescent="0.35">
      <c r="A39" s="3" t="s">
        <v>37</v>
      </c>
      <c r="C39" s="7">
        <f t="shared" si="0"/>
        <v>0</v>
      </c>
    </row>
    <row r="40" spans="1:3" x14ac:dyDescent="0.35">
      <c r="A40" s="3" t="s">
        <v>38</v>
      </c>
      <c r="B40" s="7" t="s">
        <v>121</v>
      </c>
      <c r="C40" s="7">
        <f t="shared" si="0"/>
        <v>2</v>
      </c>
    </row>
    <row r="41" spans="1:3" x14ac:dyDescent="0.35">
      <c r="A41" s="3" t="s">
        <v>39</v>
      </c>
      <c r="B41" s="7" t="s">
        <v>305</v>
      </c>
      <c r="C41" s="7">
        <f t="shared" si="0"/>
        <v>0</v>
      </c>
    </row>
    <row r="42" spans="1:3" x14ac:dyDescent="0.35">
      <c r="A42" s="3" t="s">
        <v>40</v>
      </c>
      <c r="B42" s="7" t="s">
        <v>117</v>
      </c>
      <c r="C42" s="7">
        <f t="shared" si="0"/>
        <v>0</v>
      </c>
    </row>
    <row r="43" spans="1:3" x14ac:dyDescent="0.35">
      <c r="A43" s="3" t="s">
        <v>41</v>
      </c>
      <c r="C43" s="7">
        <f t="shared" si="0"/>
        <v>0</v>
      </c>
    </row>
    <row r="44" spans="1:3" x14ac:dyDescent="0.35">
      <c r="A44" s="3" t="s">
        <v>42</v>
      </c>
      <c r="B44" s="7" t="s">
        <v>121</v>
      </c>
      <c r="C44" s="7">
        <f t="shared" si="0"/>
        <v>2</v>
      </c>
    </row>
    <row r="45" spans="1:3" x14ac:dyDescent="0.35">
      <c r="A45" s="3" t="s">
        <v>43</v>
      </c>
      <c r="B45" s="7" t="s">
        <v>121</v>
      </c>
      <c r="C45" s="7">
        <f t="shared" si="0"/>
        <v>2</v>
      </c>
    </row>
    <row r="46" spans="1:3" x14ac:dyDescent="0.35">
      <c r="A46" s="3" t="s">
        <v>44</v>
      </c>
      <c r="B46" s="7" t="s">
        <v>121</v>
      </c>
      <c r="C46" s="7">
        <f t="shared" si="0"/>
        <v>2</v>
      </c>
    </row>
    <row r="47" spans="1:3" x14ac:dyDescent="0.35">
      <c r="A47" s="3" t="s">
        <v>45</v>
      </c>
      <c r="C47" s="7">
        <f t="shared" si="0"/>
        <v>0</v>
      </c>
    </row>
    <row r="48" spans="1:3" x14ac:dyDescent="0.35">
      <c r="A48" s="3" t="s">
        <v>46</v>
      </c>
      <c r="B48" s="7" t="s">
        <v>121</v>
      </c>
      <c r="C48" s="7">
        <f t="shared" si="0"/>
        <v>2</v>
      </c>
    </row>
    <row r="49" spans="1:3" x14ac:dyDescent="0.35">
      <c r="A49" s="3" t="s">
        <v>47</v>
      </c>
      <c r="C49" s="7">
        <f t="shared" si="0"/>
        <v>0</v>
      </c>
    </row>
    <row r="50" spans="1:3" x14ac:dyDescent="0.35">
      <c r="A50" s="3" t="s">
        <v>48</v>
      </c>
      <c r="B50" s="7" t="s">
        <v>121</v>
      </c>
      <c r="C50" s="7">
        <f t="shared" si="0"/>
        <v>2</v>
      </c>
    </row>
    <row r="51" spans="1:3" x14ac:dyDescent="0.35">
      <c r="A51" s="3" t="s">
        <v>49</v>
      </c>
      <c r="B51" s="7" t="s">
        <v>117</v>
      </c>
      <c r="C51" s="7">
        <f t="shared" si="0"/>
        <v>0</v>
      </c>
    </row>
    <row r="52" spans="1:3" x14ac:dyDescent="0.35">
      <c r="A52" s="3" t="s">
        <v>50</v>
      </c>
      <c r="B52" s="7" t="s">
        <v>117</v>
      </c>
      <c r="C52" s="7">
        <f t="shared" si="0"/>
        <v>0</v>
      </c>
    </row>
    <row r="53" spans="1:3" x14ac:dyDescent="0.35">
      <c r="A53" s="3" t="s">
        <v>51</v>
      </c>
      <c r="B53" s="7" t="s">
        <v>299</v>
      </c>
      <c r="C53" s="7">
        <f t="shared" si="0"/>
        <v>0</v>
      </c>
    </row>
    <row r="54" spans="1:3" x14ac:dyDescent="0.35">
      <c r="A54" s="3" t="s">
        <v>52</v>
      </c>
      <c r="B54" s="7" t="s">
        <v>121</v>
      </c>
      <c r="C54" s="7">
        <f t="shared" si="0"/>
        <v>2</v>
      </c>
    </row>
    <row r="55" spans="1:3" x14ac:dyDescent="0.35">
      <c r="A55" s="3" t="s">
        <v>53</v>
      </c>
      <c r="B55" s="7" t="s">
        <v>117</v>
      </c>
      <c r="C55" s="7">
        <f t="shared" si="0"/>
        <v>0</v>
      </c>
    </row>
    <row r="56" spans="1:3" x14ac:dyDescent="0.35">
      <c r="A56" s="3" t="s">
        <v>54</v>
      </c>
      <c r="B56" s="7" t="s">
        <v>121</v>
      </c>
      <c r="C56" s="7">
        <f t="shared" si="0"/>
        <v>2</v>
      </c>
    </row>
    <row r="57" spans="1:3" x14ac:dyDescent="0.35">
      <c r="A57" s="3" t="s">
        <v>55</v>
      </c>
      <c r="B57" s="7" t="s">
        <v>121</v>
      </c>
      <c r="C57" s="7">
        <f t="shared" si="0"/>
        <v>2</v>
      </c>
    </row>
    <row r="58" spans="1:3" x14ac:dyDescent="0.35">
      <c r="A58" s="3" t="s">
        <v>56</v>
      </c>
      <c r="B58" s="7" t="s">
        <v>117</v>
      </c>
      <c r="C58" s="7">
        <f t="shared" si="0"/>
        <v>0</v>
      </c>
    </row>
    <row r="59" spans="1:3" x14ac:dyDescent="0.35">
      <c r="A59" s="3" t="s">
        <v>57</v>
      </c>
      <c r="B59" s="7" t="s">
        <v>121</v>
      </c>
      <c r="C59" s="7">
        <f t="shared" si="0"/>
        <v>2</v>
      </c>
    </row>
    <row r="60" spans="1:3" x14ac:dyDescent="0.35">
      <c r="A60" s="3" t="s">
        <v>58</v>
      </c>
      <c r="B60" s="7" t="s">
        <v>121</v>
      </c>
      <c r="C60" s="7">
        <f t="shared" si="0"/>
        <v>2</v>
      </c>
    </row>
    <row r="61" spans="1:3" x14ac:dyDescent="0.35">
      <c r="A61" s="3" t="s">
        <v>59</v>
      </c>
      <c r="B61" s="7" t="s">
        <v>121</v>
      </c>
      <c r="C61" s="7">
        <f t="shared" si="0"/>
        <v>2</v>
      </c>
    </row>
    <row r="62" spans="1:3" x14ac:dyDescent="0.35">
      <c r="A62" s="3" t="s">
        <v>60</v>
      </c>
      <c r="B62" s="7" t="s">
        <v>117</v>
      </c>
      <c r="C62" s="7">
        <f t="shared" si="0"/>
        <v>0</v>
      </c>
    </row>
    <row r="63" spans="1:3" x14ac:dyDescent="0.35">
      <c r="A63" s="3" t="s">
        <v>61</v>
      </c>
      <c r="B63" s="7" t="s">
        <v>121</v>
      </c>
      <c r="C63" s="7">
        <f t="shared" si="0"/>
        <v>2</v>
      </c>
    </row>
    <row r="66" spans="1:2" x14ac:dyDescent="0.35">
      <c r="A66" s="4" t="s">
        <v>68</v>
      </c>
    </row>
    <row r="67" spans="1:2" x14ac:dyDescent="0.35">
      <c r="A67" s="4"/>
    </row>
    <row r="68" spans="1:2" x14ac:dyDescent="0.35">
      <c r="A68" s="4" t="s">
        <v>121</v>
      </c>
      <c r="B68" s="7">
        <v>2</v>
      </c>
    </row>
    <row r="69" spans="1:2" x14ac:dyDescent="0.35">
      <c r="A69" s="4" t="s">
        <v>117</v>
      </c>
      <c r="B69" s="7">
        <v>0</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2A07B-9763-406B-8E6E-5102EAD4FFB4}">
  <dimension ref="A1:S66"/>
  <sheetViews>
    <sheetView zoomScale="70" zoomScaleNormal="70" workbookViewId="0">
      <pane xSplit="1" topLeftCell="B1" activePane="topRight" state="frozen"/>
      <selection pane="topRight" activeCell="V17" sqref="V17"/>
    </sheetView>
  </sheetViews>
  <sheetFormatPr baseColWidth="10" defaultColWidth="11.44140625" defaultRowHeight="16.2" x14ac:dyDescent="0.35"/>
  <cols>
    <col min="1" max="1" width="24.44140625" style="5" customWidth="1"/>
    <col min="2" max="2" width="21.109375" style="75" customWidth="1"/>
    <col min="3" max="3" width="10.5546875" style="75" customWidth="1"/>
    <col min="4" max="4" width="22.5546875" style="2" customWidth="1"/>
    <col min="5" max="5" width="14.109375" style="2" customWidth="1"/>
    <col min="6" max="6" width="16.88671875" style="2" customWidth="1"/>
    <col min="7" max="7" width="17.88671875" style="2" customWidth="1"/>
    <col min="8" max="8" width="15.6640625" style="2" customWidth="1"/>
    <col min="9" max="9" width="18" style="2" customWidth="1"/>
    <col min="10" max="10" width="20.44140625" style="2" customWidth="1"/>
    <col min="11" max="12" width="24.109375" style="2" customWidth="1"/>
    <col min="13" max="13" width="16.6640625" style="2" customWidth="1"/>
    <col min="14" max="14" width="16.5546875" style="7" customWidth="1"/>
    <col min="15" max="16384" width="11.44140625" style="7"/>
  </cols>
  <sheetData>
    <row r="1" spans="1:19" ht="27.6" x14ac:dyDescent="0.45">
      <c r="A1" s="164" t="s">
        <v>357</v>
      </c>
      <c r="B1" s="164"/>
      <c r="C1" s="164"/>
      <c r="D1" s="164"/>
      <c r="E1" s="7"/>
      <c r="F1" s="7"/>
      <c r="G1" s="7"/>
      <c r="H1" s="7"/>
      <c r="I1" s="7"/>
      <c r="J1" s="7"/>
      <c r="K1" s="7"/>
      <c r="L1" s="7"/>
      <c r="M1" s="7"/>
    </row>
    <row r="2" spans="1:19" x14ac:dyDescent="0.35">
      <c r="A2" s="18"/>
      <c r="B2" s="7"/>
      <c r="C2" s="7"/>
      <c r="D2" s="7"/>
      <c r="E2" s="7"/>
      <c r="F2" s="7"/>
      <c r="G2" s="7"/>
      <c r="H2" s="7"/>
      <c r="I2" s="7"/>
      <c r="J2" s="7"/>
      <c r="K2" s="7"/>
      <c r="L2" s="7"/>
      <c r="M2" s="7"/>
    </row>
    <row r="3" spans="1:19" ht="65.25" customHeight="1" x14ac:dyDescent="0.35">
      <c r="A3" s="109" t="s">
        <v>0</v>
      </c>
      <c r="B3" s="127" t="s">
        <v>351</v>
      </c>
      <c r="C3" s="128" t="s">
        <v>350</v>
      </c>
      <c r="D3" s="127" t="s">
        <v>349</v>
      </c>
      <c r="E3" s="129" t="s">
        <v>335</v>
      </c>
      <c r="F3" s="129" t="s">
        <v>336</v>
      </c>
      <c r="G3" s="130" t="s">
        <v>339</v>
      </c>
      <c r="H3" s="130" t="s">
        <v>363</v>
      </c>
      <c r="I3" s="130" t="s">
        <v>364</v>
      </c>
      <c r="J3" s="131" t="s">
        <v>346</v>
      </c>
      <c r="K3" s="131" t="s">
        <v>358</v>
      </c>
      <c r="L3" s="131" t="s">
        <v>359</v>
      </c>
      <c r="M3" s="135" t="s">
        <v>354</v>
      </c>
      <c r="N3" s="174" t="s">
        <v>374</v>
      </c>
      <c r="O3" s="175" t="s">
        <v>375</v>
      </c>
      <c r="P3" s="176"/>
      <c r="Q3" s="176"/>
      <c r="R3" s="176"/>
      <c r="S3" s="176"/>
    </row>
    <row r="4" spans="1:19" ht="5.25" customHeight="1" x14ac:dyDescent="0.35">
      <c r="N4" s="177"/>
      <c r="O4" s="177"/>
      <c r="P4"/>
      <c r="Q4"/>
      <c r="R4"/>
      <c r="S4"/>
    </row>
    <row r="5" spans="1:19" x14ac:dyDescent="0.35">
      <c r="A5" s="3" t="s">
        <v>1</v>
      </c>
      <c r="B5" s="133">
        <f>'1 Leitbild Richtplan Strategie'!C3</f>
        <v>0</v>
      </c>
      <c r="C5" s="133">
        <f>'2 BE Klimapgro. f. Gem.'!C3</f>
        <v>0</v>
      </c>
      <c r="D5" s="121">
        <f>'10 Energiebuchhaltung'!C3</f>
        <v>0</v>
      </c>
      <c r="E5" s="121">
        <f>'3 EnergieStadt'!G3</f>
        <v>0</v>
      </c>
      <c r="F5" s="121">
        <f>'4 Kommunales Förderprogramm'!I3</f>
        <v>0</v>
      </c>
      <c r="G5" s="121">
        <f>'5 Erneuerbare Wärmeerzeuger'!E3</f>
        <v>4</v>
      </c>
      <c r="H5" s="121">
        <v>9</v>
      </c>
      <c r="I5" s="121">
        <f>'8 PV Ausbaustand'!U3</f>
        <v>2</v>
      </c>
      <c r="J5" s="121">
        <f>'7 Anteil erneuerbare Fahrzeuge'!C3</f>
        <v>3</v>
      </c>
      <c r="K5" s="121">
        <v>3</v>
      </c>
      <c r="L5" s="133">
        <v>9</v>
      </c>
      <c r="M5" s="121">
        <f>'11 Sensibilisierung'!C3</f>
        <v>0</v>
      </c>
      <c r="N5" s="7">
        <v>30</v>
      </c>
      <c r="O5" s="134">
        <v>64</v>
      </c>
      <c r="P5"/>
      <c r="Q5"/>
      <c r="R5"/>
      <c r="S5"/>
    </row>
    <row r="6" spans="1:19" x14ac:dyDescent="0.35">
      <c r="A6" s="3" t="s">
        <v>2</v>
      </c>
      <c r="B6" s="75">
        <f>'1 Leitbild Richtplan Strategie'!C4</f>
        <v>0</v>
      </c>
      <c r="C6" s="75">
        <f>'2 BE Klimapgro. f. Gem.'!C4</f>
        <v>0</v>
      </c>
      <c r="D6" s="2">
        <f>'10 Energiebuchhaltung'!C4</f>
        <v>2</v>
      </c>
      <c r="E6" s="2">
        <f>'3 EnergieStadt'!G4</f>
        <v>0</v>
      </c>
      <c r="F6" s="2">
        <f>'4 Kommunales Förderprogramm'!I4</f>
        <v>0</v>
      </c>
      <c r="G6" s="2">
        <f>'5 Erneuerbare Wärmeerzeuger'!E4</f>
        <v>4</v>
      </c>
      <c r="H6" s="2">
        <v>9</v>
      </c>
      <c r="I6" s="2">
        <f>'8 PV Ausbaustand'!U4</f>
        <v>2</v>
      </c>
      <c r="J6" s="2">
        <f>'7 Anteil erneuerbare Fahrzeuge'!C4</f>
        <v>3</v>
      </c>
      <c r="K6" s="2">
        <v>5</v>
      </c>
      <c r="L6" s="2">
        <v>9</v>
      </c>
      <c r="M6" s="2">
        <f>'11 Sensibilisierung'!C4</f>
        <v>3</v>
      </c>
      <c r="N6" s="7">
        <v>37</v>
      </c>
      <c r="O6" s="7">
        <v>70</v>
      </c>
      <c r="P6"/>
      <c r="Q6"/>
      <c r="R6"/>
      <c r="S6"/>
    </row>
    <row r="7" spans="1:19" x14ac:dyDescent="0.35">
      <c r="A7" s="3" t="s">
        <v>3</v>
      </c>
      <c r="B7" s="75">
        <f>'1 Leitbild Richtplan Strategie'!C5</f>
        <v>0</v>
      </c>
      <c r="C7" s="75">
        <f>'2 BE Klimapgro. f. Gem.'!C5</f>
        <v>0</v>
      </c>
      <c r="D7" s="2">
        <f>'10 Energiebuchhaltung'!C5</f>
        <v>2</v>
      </c>
      <c r="E7" s="2">
        <f>'3 EnergieStadt'!G5</f>
        <v>0</v>
      </c>
      <c r="F7" s="2">
        <f>'4 Kommunales Förderprogramm'!I5</f>
        <v>0</v>
      </c>
      <c r="G7" s="2">
        <f>'5 Erneuerbare Wärmeerzeuger'!E5</f>
        <v>2</v>
      </c>
      <c r="H7" s="2">
        <v>4</v>
      </c>
      <c r="I7" s="2">
        <f>'8 PV Ausbaustand'!U5</f>
        <v>2</v>
      </c>
      <c r="J7" s="2">
        <f>'7 Anteil erneuerbare Fahrzeuge'!C5</f>
        <v>2</v>
      </c>
      <c r="K7" s="2">
        <v>3</v>
      </c>
      <c r="L7" s="2">
        <v>7</v>
      </c>
      <c r="M7" s="2">
        <f>'11 Sensibilisierung'!C5</f>
        <v>0</v>
      </c>
      <c r="N7" s="7">
        <v>22</v>
      </c>
      <c r="O7" s="7">
        <v>43</v>
      </c>
      <c r="P7"/>
      <c r="Q7"/>
      <c r="R7"/>
      <c r="S7"/>
    </row>
    <row r="8" spans="1:19" x14ac:dyDescent="0.35">
      <c r="A8" s="3" t="s">
        <v>4</v>
      </c>
      <c r="B8" s="75">
        <f>'1 Leitbild Richtplan Strategie'!C6</f>
        <v>0</v>
      </c>
      <c r="C8" s="75">
        <f>'2 BE Klimapgro. f. Gem.'!C6</f>
        <v>0</v>
      </c>
      <c r="D8" s="2">
        <f>'10 Energiebuchhaltung'!C6</f>
        <v>2</v>
      </c>
      <c r="E8" s="2">
        <f>'3 EnergieStadt'!G6</f>
        <v>0</v>
      </c>
      <c r="F8" s="2">
        <f>'4 Kommunales Förderprogramm'!I6</f>
        <v>6</v>
      </c>
      <c r="G8" s="2">
        <f>'5 Erneuerbare Wärmeerzeuger'!E6</f>
        <v>6</v>
      </c>
      <c r="H8" s="2">
        <v>9</v>
      </c>
      <c r="I8" s="2">
        <f>'8 PV Ausbaustand'!U6</f>
        <v>6</v>
      </c>
      <c r="J8" s="2">
        <f>'7 Anteil erneuerbare Fahrzeuge'!C6</f>
        <v>2</v>
      </c>
      <c r="K8" s="2">
        <v>5</v>
      </c>
      <c r="L8" s="2">
        <v>9</v>
      </c>
      <c r="M8" s="2">
        <f>'11 Sensibilisierung'!C6</f>
        <v>3</v>
      </c>
      <c r="N8" s="7">
        <v>48</v>
      </c>
      <c r="O8" s="7">
        <v>91</v>
      </c>
      <c r="P8"/>
      <c r="Q8"/>
      <c r="R8"/>
      <c r="S8"/>
    </row>
    <row r="9" spans="1:19" x14ac:dyDescent="0.35">
      <c r="A9" s="3" t="s">
        <v>5</v>
      </c>
      <c r="B9" s="75">
        <f>'1 Leitbild Richtplan Strategie'!C7</f>
        <v>2</v>
      </c>
      <c r="C9" s="75">
        <f>'2 BE Klimapgro. f. Gem.'!C7</f>
        <v>0</v>
      </c>
      <c r="D9" s="2">
        <f>'10 Energiebuchhaltung'!C7</f>
        <v>0</v>
      </c>
      <c r="E9" s="2">
        <f>'3 EnergieStadt'!G7</f>
        <v>0</v>
      </c>
      <c r="F9" s="2">
        <f>'4 Kommunales Förderprogramm'!I7</f>
        <v>0</v>
      </c>
      <c r="G9" s="2">
        <f>'5 Erneuerbare Wärmeerzeuger'!E7</f>
        <v>6</v>
      </c>
      <c r="H9" s="2">
        <v>9</v>
      </c>
      <c r="I9" s="2">
        <f>'8 PV Ausbaustand'!U7</f>
        <v>4</v>
      </c>
      <c r="J9" s="2">
        <f>'7 Anteil erneuerbare Fahrzeuge'!C7</f>
        <v>4</v>
      </c>
      <c r="K9" s="2">
        <v>5</v>
      </c>
      <c r="L9" s="2">
        <v>9</v>
      </c>
      <c r="M9" s="2">
        <f>'11 Sensibilisierung'!C7</f>
        <v>3</v>
      </c>
      <c r="N9" s="7">
        <v>42</v>
      </c>
      <c r="O9" s="7">
        <v>79</v>
      </c>
      <c r="P9"/>
      <c r="Q9"/>
      <c r="R9"/>
      <c r="S9"/>
    </row>
    <row r="10" spans="1:19" x14ac:dyDescent="0.35">
      <c r="A10" s="3" t="s">
        <v>6</v>
      </c>
      <c r="B10" s="75">
        <f>'1 Leitbild Richtplan Strategie'!C8</f>
        <v>2</v>
      </c>
      <c r="C10" s="75">
        <f>'2 BE Klimapgro. f. Gem.'!C8</f>
        <v>0</v>
      </c>
      <c r="D10" s="2">
        <f>'10 Energiebuchhaltung'!C8</f>
        <v>2</v>
      </c>
      <c r="E10" s="2">
        <f>'3 EnergieStadt'!G8</f>
        <v>9</v>
      </c>
      <c r="F10" s="2">
        <f>'4 Kommunales Förderprogramm'!I8</f>
        <v>6</v>
      </c>
      <c r="G10" s="2">
        <f>'5 Erneuerbare Wärmeerzeuger'!E8</f>
        <v>1</v>
      </c>
      <c r="H10" s="2">
        <v>6</v>
      </c>
      <c r="I10" s="2">
        <f>'8 PV Ausbaustand'!U8</f>
        <v>0</v>
      </c>
      <c r="J10" s="2">
        <f>'7 Anteil erneuerbare Fahrzeuge'!C8</f>
        <v>2</v>
      </c>
      <c r="K10" s="2">
        <v>0</v>
      </c>
      <c r="L10" s="2">
        <v>9</v>
      </c>
      <c r="M10" s="2">
        <f>'11 Sensibilisierung'!C8</f>
        <v>3</v>
      </c>
      <c r="N10" s="7">
        <v>40</v>
      </c>
      <c r="O10" s="7">
        <v>73</v>
      </c>
      <c r="P10"/>
      <c r="Q10"/>
      <c r="R10"/>
      <c r="S10"/>
    </row>
    <row r="11" spans="1:19" x14ac:dyDescent="0.35">
      <c r="A11" s="3" t="s">
        <v>7</v>
      </c>
      <c r="B11" s="75">
        <f>'1 Leitbild Richtplan Strategie'!C9</f>
        <v>2</v>
      </c>
      <c r="C11" s="75">
        <f>'2 BE Klimapgro. f. Gem.'!C9</f>
        <v>0</v>
      </c>
      <c r="D11" s="2">
        <f>'10 Energiebuchhaltung'!C9</f>
        <v>2</v>
      </c>
      <c r="E11" s="2">
        <f>'3 EnergieStadt'!G9</f>
        <v>6</v>
      </c>
      <c r="F11" s="2">
        <f>'4 Kommunales Förderprogramm'!I9</f>
        <v>3</v>
      </c>
      <c r="G11" s="2">
        <f>'5 Erneuerbare Wärmeerzeuger'!E9</f>
        <v>2</v>
      </c>
      <c r="H11" s="2">
        <v>6</v>
      </c>
      <c r="I11" s="2">
        <f>'8 PV Ausbaustand'!U9</f>
        <v>6</v>
      </c>
      <c r="J11" s="2">
        <f>'7 Anteil erneuerbare Fahrzeuge'!C9</f>
        <v>3</v>
      </c>
      <c r="K11" s="2">
        <v>0</v>
      </c>
      <c r="L11" s="2">
        <v>9</v>
      </c>
      <c r="M11" s="2">
        <f>'11 Sensibilisierung'!C9</f>
        <v>3</v>
      </c>
      <c r="N11" s="7">
        <v>42</v>
      </c>
      <c r="O11" s="7">
        <v>71</v>
      </c>
      <c r="P11"/>
      <c r="Q11"/>
      <c r="R11"/>
      <c r="S11"/>
    </row>
    <row r="12" spans="1:19" x14ac:dyDescent="0.35">
      <c r="A12" s="3" t="s">
        <v>8</v>
      </c>
      <c r="B12" s="75">
        <f>'1 Leitbild Richtplan Strategie'!C10</f>
        <v>0</v>
      </c>
      <c r="C12" s="75">
        <f>'2 BE Klimapgro. f. Gem.'!C10</f>
        <v>0</v>
      </c>
      <c r="D12" s="2">
        <f>'10 Energiebuchhaltung'!C10</f>
        <v>0</v>
      </c>
      <c r="E12" s="2">
        <f>'3 EnergieStadt'!G10</f>
        <v>0</v>
      </c>
      <c r="F12" s="2">
        <f>'4 Kommunales Förderprogramm'!I10</f>
        <v>0</v>
      </c>
      <c r="G12" s="2">
        <f>'5 Erneuerbare Wärmeerzeuger'!E10</f>
        <v>6</v>
      </c>
      <c r="H12" s="2">
        <v>2</v>
      </c>
      <c r="I12" s="2">
        <f>'8 PV Ausbaustand'!U10</f>
        <v>2</v>
      </c>
      <c r="J12" s="2">
        <f>'7 Anteil erneuerbare Fahrzeuge'!C10</f>
        <v>2</v>
      </c>
      <c r="K12" s="2">
        <v>3</v>
      </c>
      <c r="L12" s="2">
        <v>0</v>
      </c>
      <c r="M12" s="2">
        <f>'11 Sensibilisierung'!C10</f>
        <v>0</v>
      </c>
      <c r="N12" s="7">
        <v>15</v>
      </c>
      <c r="O12" s="7">
        <v>27</v>
      </c>
      <c r="P12"/>
      <c r="Q12"/>
      <c r="R12"/>
      <c r="S12"/>
    </row>
    <row r="13" spans="1:19" x14ac:dyDescent="0.35">
      <c r="A13" s="3" t="s">
        <v>9</v>
      </c>
      <c r="B13" s="75">
        <f>'1 Leitbild Richtplan Strategie'!C11</f>
        <v>0</v>
      </c>
      <c r="C13" s="75">
        <f>'2 BE Klimapgro. f. Gem.'!C11</f>
        <v>0</v>
      </c>
      <c r="D13" s="2">
        <f>'10 Energiebuchhaltung'!C11</f>
        <v>2</v>
      </c>
      <c r="E13" s="2">
        <f>'3 EnergieStadt'!G11</f>
        <v>0</v>
      </c>
      <c r="F13" s="2">
        <f>'4 Kommunales Förderprogramm'!I11</f>
        <v>0</v>
      </c>
      <c r="G13" s="2">
        <f>'5 Erneuerbare Wärmeerzeuger'!E11</f>
        <v>9</v>
      </c>
      <c r="H13" s="2">
        <v>9</v>
      </c>
      <c r="I13" s="2">
        <f>'8 PV Ausbaustand'!U11</f>
        <v>6</v>
      </c>
      <c r="J13" s="2">
        <f>'7 Anteil erneuerbare Fahrzeuge'!C11</f>
        <v>5</v>
      </c>
      <c r="K13" s="2">
        <v>9</v>
      </c>
      <c r="L13" s="2">
        <v>7</v>
      </c>
      <c r="M13" s="2">
        <f>'11 Sensibilisierung'!C11</f>
        <v>3</v>
      </c>
      <c r="N13" s="7">
        <v>50</v>
      </c>
      <c r="O13" s="7">
        <v>89</v>
      </c>
      <c r="P13"/>
      <c r="Q13"/>
      <c r="R13"/>
      <c r="S13"/>
    </row>
    <row r="14" spans="1:19" x14ac:dyDescent="0.35">
      <c r="A14" s="3" t="s">
        <v>11</v>
      </c>
      <c r="B14" s="75">
        <f>'1 Leitbild Richtplan Strategie'!C12</f>
        <v>0</v>
      </c>
      <c r="C14" s="75">
        <f>'2 BE Klimapgro. f. Gem.'!C12</f>
        <v>0</v>
      </c>
      <c r="D14" s="2">
        <f>'10 Energiebuchhaltung'!C12</f>
        <v>0</v>
      </c>
      <c r="E14" s="2">
        <f>'3 EnergieStadt'!G12</f>
        <v>0</v>
      </c>
      <c r="F14" s="2">
        <f>'4 Kommunales Förderprogramm'!I12</f>
        <v>0</v>
      </c>
      <c r="G14" s="2">
        <f>'5 Erneuerbare Wärmeerzeuger'!E12</f>
        <v>6</v>
      </c>
      <c r="H14" s="2">
        <v>9</v>
      </c>
      <c r="I14" s="2">
        <f>'8 PV Ausbaustand'!U12</f>
        <v>2</v>
      </c>
      <c r="J14" s="2">
        <f>'7 Anteil erneuerbare Fahrzeuge'!C12</f>
        <v>4</v>
      </c>
      <c r="K14" s="2">
        <v>9</v>
      </c>
      <c r="L14" s="2">
        <v>7</v>
      </c>
      <c r="M14" s="2">
        <f>'11 Sensibilisierung'!C12</f>
        <v>0</v>
      </c>
      <c r="N14" s="7">
        <v>37</v>
      </c>
      <c r="O14" s="7">
        <v>73</v>
      </c>
      <c r="P14"/>
      <c r="Q14"/>
      <c r="R14"/>
      <c r="S14"/>
    </row>
    <row r="15" spans="1:19" x14ac:dyDescent="0.35">
      <c r="A15" s="3" t="s">
        <v>10</v>
      </c>
      <c r="B15" s="75">
        <f>'1 Leitbild Richtplan Strategie'!C13</f>
        <v>2</v>
      </c>
      <c r="C15" s="75">
        <f>'2 BE Klimapgro. f. Gem.'!C13</f>
        <v>4</v>
      </c>
      <c r="D15" s="2">
        <f>'10 Energiebuchhaltung'!C13</f>
        <v>2</v>
      </c>
      <c r="E15" s="2">
        <f>'3 EnergieStadt'!G13</f>
        <v>1</v>
      </c>
      <c r="F15" s="2">
        <f>'4 Kommunales Förderprogramm'!I13</f>
        <v>0</v>
      </c>
      <c r="G15" s="2">
        <f>'5 Erneuerbare Wärmeerzeuger'!E13</f>
        <v>2</v>
      </c>
      <c r="H15" s="2">
        <v>6</v>
      </c>
      <c r="I15" s="2">
        <f>'8 PV Ausbaustand'!U13</f>
        <v>6</v>
      </c>
      <c r="J15" s="2">
        <f>'7 Anteil erneuerbare Fahrzeuge'!C13</f>
        <v>2</v>
      </c>
      <c r="K15" s="2">
        <v>5</v>
      </c>
      <c r="L15" s="2">
        <v>9</v>
      </c>
      <c r="M15" s="2">
        <f>'11 Sensibilisierung'!C13</f>
        <v>3</v>
      </c>
      <c r="N15" s="7">
        <v>42</v>
      </c>
      <c r="O15" s="7">
        <v>77</v>
      </c>
      <c r="P15"/>
      <c r="Q15"/>
      <c r="R15"/>
      <c r="S15"/>
    </row>
    <row r="16" spans="1:19" x14ac:dyDescent="0.35">
      <c r="A16" s="3" t="s">
        <v>12</v>
      </c>
      <c r="B16" s="75">
        <f>'1 Leitbild Richtplan Strategie'!C14</f>
        <v>0</v>
      </c>
      <c r="C16" s="75">
        <f>'2 BE Klimapgro. f. Gem.'!C14</f>
        <v>4</v>
      </c>
      <c r="D16" s="2">
        <f>'10 Energiebuchhaltung'!C14</f>
        <v>2</v>
      </c>
      <c r="E16" s="2">
        <f>'3 EnergieStadt'!G14</f>
        <v>0</v>
      </c>
      <c r="F16" s="2">
        <f>'4 Kommunales Förderprogramm'!I14</f>
        <v>0</v>
      </c>
      <c r="G16" s="2">
        <f>'5 Erneuerbare Wärmeerzeuger'!E14</f>
        <v>6</v>
      </c>
      <c r="H16" s="2">
        <v>9</v>
      </c>
      <c r="I16" s="2">
        <f>'8 PV Ausbaustand'!U14</f>
        <v>4</v>
      </c>
      <c r="J16" s="2">
        <f>'7 Anteil erneuerbare Fahrzeuge'!C14</f>
        <v>3</v>
      </c>
      <c r="K16" s="2">
        <v>5</v>
      </c>
      <c r="L16" s="2">
        <v>9</v>
      </c>
      <c r="M16" s="2">
        <f>'11 Sensibilisierung'!C14</f>
        <v>0</v>
      </c>
      <c r="N16" s="7">
        <v>42</v>
      </c>
      <c r="O16" s="7">
        <v>77</v>
      </c>
      <c r="P16"/>
      <c r="Q16"/>
      <c r="R16"/>
      <c r="S16"/>
    </row>
    <row r="17" spans="1:19" x14ac:dyDescent="0.35">
      <c r="A17" s="3" t="s">
        <v>13</v>
      </c>
      <c r="B17" s="75">
        <f>'1 Leitbild Richtplan Strategie'!C15</f>
        <v>0</v>
      </c>
      <c r="C17" s="75">
        <f>'2 BE Klimapgro. f. Gem.'!C15</f>
        <v>0</v>
      </c>
      <c r="D17" s="2">
        <f>'10 Energiebuchhaltung'!C15</f>
        <v>0</v>
      </c>
      <c r="E17" s="2">
        <f>'3 EnergieStadt'!G15</f>
        <v>0</v>
      </c>
      <c r="F17" s="2">
        <f>'4 Kommunales Förderprogramm'!I15</f>
        <v>0</v>
      </c>
      <c r="G17" s="2">
        <f>'5 Erneuerbare Wärmeerzeuger'!E15</f>
        <v>6</v>
      </c>
      <c r="H17" s="2">
        <v>9</v>
      </c>
      <c r="I17" s="2">
        <f>'8 PV Ausbaustand'!U15</f>
        <v>4</v>
      </c>
      <c r="J17" s="2">
        <f>'7 Anteil erneuerbare Fahrzeuge'!C15</f>
        <v>2</v>
      </c>
      <c r="K17" s="2">
        <v>5</v>
      </c>
      <c r="L17" s="2">
        <v>9</v>
      </c>
      <c r="M17" s="2">
        <f>'11 Sensibilisierung'!C15</f>
        <v>0</v>
      </c>
      <c r="N17" s="7">
        <v>35</v>
      </c>
      <c r="O17" s="7">
        <v>66</v>
      </c>
      <c r="P17"/>
      <c r="Q17"/>
      <c r="R17"/>
      <c r="S17"/>
    </row>
    <row r="18" spans="1:19" x14ac:dyDescent="0.35">
      <c r="A18" s="3" t="s">
        <v>14</v>
      </c>
      <c r="B18" s="75">
        <f>'1 Leitbild Richtplan Strategie'!C16</f>
        <v>0</v>
      </c>
      <c r="C18" s="75">
        <f>'2 BE Klimapgro. f. Gem.'!C16</f>
        <v>0</v>
      </c>
      <c r="D18" s="2">
        <f>'10 Energiebuchhaltung'!C16</f>
        <v>0</v>
      </c>
      <c r="E18" s="2">
        <f>'3 EnergieStadt'!G16</f>
        <v>0</v>
      </c>
      <c r="F18" s="2">
        <f>'4 Kommunales Förderprogramm'!I16</f>
        <v>0</v>
      </c>
      <c r="G18" s="2">
        <f>'5 Erneuerbare Wärmeerzeuger'!E16</f>
        <v>9</v>
      </c>
      <c r="H18" s="2">
        <v>9</v>
      </c>
      <c r="I18" s="2">
        <f>'8 PV Ausbaustand'!U16</f>
        <v>2</v>
      </c>
      <c r="J18" s="2">
        <f>'7 Anteil erneuerbare Fahrzeuge'!C16</f>
        <v>1</v>
      </c>
      <c r="K18" s="2">
        <v>3</v>
      </c>
      <c r="L18" s="2">
        <v>9</v>
      </c>
      <c r="M18" s="2">
        <f>'11 Sensibilisierung'!C16</f>
        <v>3</v>
      </c>
      <c r="N18" s="7">
        <v>36</v>
      </c>
      <c r="O18" s="7">
        <v>68</v>
      </c>
      <c r="P18"/>
      <c r="Q18"/>
      <c r="R18"/>
      <c r="S18"/>
    </row>
    <row r="19" spans="1:19" x14ac:dyDescent="0.35">
      <c r="A19" s="3" t="s">
        <v>15</v>
      </c>
      <c r="B19" s="75">
        <f>'1 Leitbild Richtplan Strategie'!C17</f>
        <v>2</v>
      </c>
      <c r="C19" s="75">
        <f>'2 BE Klimapgro. f. Gem.'!C17</f>
        <v>4</v>
      </c>
      <c r="D19" s="2">
        <f>'10 Energiebuchhaltung'!C17</f>
        <v>0</v>
      </c>
      <c r="E19" s="2">
        <f>'3 EnergieStadt'!G17</f>
        <v>1</v>
      </c>
      <c r="F19" s="2">
        <f>'4 Kommunales Förderprogramm'!I17</f>
        <v>0</v>
      </c>
      <c r="G19" s="2">
        <f>'5 Erneuerbare Wärmeerzeuger'!E17</f>
        <v>4</v>
      </c>
      <c r="H19" s="2">
        <v>9</v>
      </c>
      <c r="I19" s="2">
        <f>'8 PV Ausbaustand'!U17</f>
        <v>2</v>
      </c>
      <c r="J19" s="2">
        <f>'7 Anteil erneuerbare Fahrzeuge'!C17</f>
        <v>4</v>
      </c>
      <c r="K19" s="2">
        <v>5</v>
      </c>
      <c r="L19" s="2">
        <v>9</v>
      </c>
      <c r="M19" s="2">
        <f>'11 Sensibilisierung'!C17</f>
        <v>0</v>
      </c>
      <c r="N19" s="7">
        <v>40</v>
      </c>
      <c r="O19" s="7">
        <v>68</v>
      </c>
      <c r="P19"/>
      <c r="Q19"/>
      <c r="R19"/>
      <c r="S19"/>
    </row>
    <row r="20" spans="1:19" x14ac:dyDescent="0.35">
      <c r="A20" s="3" t="s">
        <v>16</v>
      </c>
      <c r="B20" s="75">
        <f>'1 Leitbild Richtplan Strategie'!C18</f>
        <v>0</v>
      </c>
      <c r="C20" s="75">
        <f>'2 BE Klimapgro. f. Gem.'!C18</f>
        <v>0</v>
      </c>
      <c r="D20" s="2">
        <f>'10 Energiebuchhaltung'!C18</f>
        <v>2</v>
      </c>
      <c r="E20" s="2">
        <f>'3 EnergieStadt'!G18</f>
        <v>0</v>
      </c>
      <c r="F20" s="2">
        <f>'4 Kommunales Förderprogramm'!I18</f>
        <v>0</v>
      </c>
      <c r="G20" s="2">
        <f>'5 Erneuerbare Wärmeerzeuger'!E18</f>
        <v>2</v>
      </c>
      <c r="H20" s="2">
        <v>4</v>
      </c>
      <c r="I20" s="2">
        <f>'8 PV Ausbaustand'!U18</f>
        <v>2</v>
      </c>
      <c r="J20" s="2">
        <f>'7 Anteil erneuerbare Fahrzeuge'!C18</f>
        <v>5</v>
      </c>
      <c r="K20" s="2">
        <v>1</v>
      </c>
      <c r="L20" s="2">
        <v>9</v>
      </c>
      <c r="M20" s="2">
        <f>'11 Sensibilisierung'!C18</f>
        <v>3</v>
      </c>
      <c r="N20" s="7">
        <v>28</v>
      </c>
      <c r="O20" s="7">
        <v>50</v>
      </c>
      <c r="P20"/>
      <c r="Q20"/>
      <c r="R20"/>
      <c r="S20"/>
    </row>
    <row r="21" spans="1:19" x14ac:dyDescent="0.35">
      <c r="A21" s="3" t="s">
        <v>17</v>
      </c>
      <c r="B21" s="75">
        <f>'1 Leitbild Richtplan Strategie'!C19</f>
        <v>0</v>
      </c>
      <c r="C21" s="75">
        <f>'2 BE Klimapgro. f. Gem.'!C19</f>
        <v>0</v>
      </c>
      <c r="D21" s="2">
        <f>'10 Energiebuchhaltung'!C19</f>
        <v>0</v>
      </c>
      <c r="E21" s="2">
        <f>'3 EnergieStadt'!G19</f>
        <v>0</v>
      </c>
      <c r="F21" s="2">
        <f>'4 Kommunales Förderprogramm'!I19</f>
        <v>0</v>
      </c>
      <c r="G21" s="2">
        <f>'5 Erneuerbare Wärmeerzeuger'!E19</f>
        <v>4</v>
      </c>
      <c r="H21" s="2">
        <v>9</v>
      </c>
      <c r="I21" s="2">
        <f>'8 PV Ausbaustand'!U19</f>
        <v>2</v>
      </c>
      <c r="J21" s="2">
        <f>'7 Anteil erneuerbare Fahrzeuge'!C19</f>
        <v>3</v>
      </c>
      <c r="K21" s="2">
        <v>3</v>
      </c>
      <c r="L21" s="2">
        <v>9</v>
      </c>
      <c r="M21" s="2">
        <f>'11 Sensibilisierung'!C19</f>
        <v>3</v>
      </c>
      <c r="N21" s="7">
        <v>33</v>
      </c>
      <c r="O21" s="7">
        <v>59</v>
      </c>
    </row>
    <row r="22" spans="1:19" x14ac:dyDescent="0.35">
      <c r="A22" s="3" t="s">
        <v>18</v>
      </c>
      <c r="B22" s="75">
        <f>'1 Leitbild Richtplan Strategie'!C20</f>
        <v>0</v>
      </c>
      <c r="C22" s="75">
        <f>'2 BE Klimapgro. f. Gem.'!C20</f>
        <v>0</v>
      </c>
      <c r="D22" s="2">
        <f>'10 Energiebuchhaltung'!C20</f>
        <v>2</v>
      </c>
      <c r="E22" s="2">
        <f>'3 EnergieStadt'!G20</f>
        <v>0</v>
      </c>
      <c r="F22" s="2">
        <f>'4 Kommunales Förderprogramm'!I20</f>
        <v>6</v>
      </c>
      <c r="G22" s="2">
        <f>'5 Erneuerbare Wärmeerzeuger'!E20</f>
        <v>9</v>
      </c>
      <c r="H22" s="2">
        <v>9</v>
      </c>
      <c r="I22" s="2">
        <f>'8 PV Ausbaustand'!U20</f>
        <v>9</v>
      </c>
      <c r="J22" s="2">
        <f>'7 Anteil erneuerbare Fahrzeuge'!C20</f>
        <v>2</v>
      </c>
      <c r="K22" s="2">
        <v>5</v>
      </c>
      <c r="L22" s="2">
        <v>0</v>
      </c>
      <c r="M22" s="2">
        <f>'11 Sensibilisierung'!C20</f>
        <v>0</v>
      </c>
      <c r="N22" s="7">
        <v>42</v>
      </c>
      <c r="O22" s="7">
        <v>75</v>
      </c>
    </row>
    <row r="23" spans="1:19" x14ac:dyDescent="0.35">
      <c r="A23" s="3" t="s">
        <v>19</v>
      </c>
      <c r="B23" s="75">
        <f>'1 Leitbild Richtplan Strategie'!C21</f>
        <v>0</v>
      </c>
      <c r="C23" s="75">
        <f>'2 BE Klimapgro. f. Gem.'!C21</f>
        <v>0</v>
      </c>
      <c r="D23" s="2">
        <f>'10 Energiebuchhaltung'!C21</f>
        <v>0</v>
      </c>
      <c r="E23" s="2">
        <f>'3 EnergieStadt'!G21</f>
        <v>0</v>
      </c>
      <c r="F23" s="2">
        <f>'4 Kommunales Förderprogramm'!I21</f>
        <v>0</v>
      </c>
      <c r="G23" s="2">
        <f>'5 Erneuerbare Wärmeerzeuger'!E21</f>
        <v>6</v>
      </c>
      <c r="H23" s="2">
        <v>9</v>
      </c>
      <c r="I23" s="2">
        <f>'8 PV Ausbaustand'!U21</f>
        <v>6</v>
      </c>
      <c r="J23" s="2">
        <f>'7 Anteil erneuerbare Fahrzeuge'!C21</f>
        <v>3</v>
      </c>
      <c r="K23" s="2">
        <v>1</v>
      </c>
      <c r="L23" s="2">
        <v>9</v>
      </c>
      <c r="M23" s="2">
        <f>'11 Sensibilisierung'!C21</f>
        <v>0</v>
      </c>
      <c r="N23" s="7">
        <v>34</v>
      </c>
      <c r="O23" s="7">
        <v>61</v>
      </c>
    </row>
    <row r="24" spans="1:19" x14ac:dyDescent="0.35">
      <c r="A24" s="3" t="s">
        <v>20</v>
      </c>
      <c r="B24" s="75">
        <f>'1 Leitbild Richtplan Strategie'!C22</f>
        <v>0</v>
      </c>
      <c r="C24" s="75">
        <f>'2 BE Klimapgro. f. Gem.'!C22</f>
        <v>0</v>
      </c>
      <c r="D24" s="2">
        <f>'10 Energiebuchhaltung'!C22</f>
        <v>0</v>
      </c>
      <c r="E24" s="2">
        <f>'3 EnergieStadt'!G22</f>
        <v>0</v>
      </c>
      <c r="F24" s="2">
        <f>'4 Kommunales Förderprogramm'!I22</f>
        <v>0</v>
      </c>
      <c r="G24" s="2">
        <f>'5 Erneuerbare Wärmeerzeuger'!E22</f>
        <v>6</v>
      </c>
      <c r="H24" s="2">
        <v>6</v>
      </c>
      <c r="I24" s="2">
        <f>'8 PV Ausbaustand'!U22</f>
        <v>4</v>
      </c>
      <c r="J24" s="2">
        <f>'7 Anteil erneuerbare Fahrzeuge'!C22</f>
        <v>3</v>
      </c>
      <c r="K24" s="2">
        <v>3</v>
      </c>
      <c r="L24" s="2">
        <v>9</v>
      </c>
      <c r="M24" s="2">
        <f>'11 Sensibilisierung'!C22</f>
        <v>0</v>
      </c>
      <c r="N24" s="7">
        <v>31</v>
      </c>
      <c r="O24" s="7">
        <v>59</v>
      </c>
      <c r="Q24" s="178" t="s">
        <v>376</v>
      </c>
      <c r="R24" s="178" t="s">
        <v>377</v>
      </c>
    </row>
    <row r="25" spans="1:19" x14ac:dyDescent="0.35">
      <c r="A25" s="3" t="s">
        <v>21</v>
      </c>
      <c r="B25" s="75">
        <f>'1 Leitbild Richtplan Strategie'!C23</f>
        <v>0</v>
      </c>
      <c r="C25" s="75">
        <f>'2 BE Klimapgro. f. Gem.'!C23</f>
        <v>0</v>
      </c>
      <c r="D25" s="2">
        <f>'10 Energiebuchhaltung'!C23</f>
        <v>0</v>
      </c>
      <c r="E25" s="2">
        <f>'3 EnergieStadt'!G23</f>
        <v>0</v>
      </c>
      <c r="F25" s="2">
        <f>'4 Kommunales Förderprogramm'!I23</f>
        <v>0</v>
      </c>
      <c r="G25" s="2">
        <f>'5 Erneuerbare Wärmeerzeuger'!E23</f>
        <v>6</v>
      </c>
      <c r="H25" s="2">
        <v>4</v>
      </c>
      <c r="I25" s="2">
        <f>'8 PV Ausbaustand'!U23</f>
        <v>4</v>
      </c>
      <c r="J25" s="2">
        <f>'7 Anteil erneuerbare Fahrzeuge'!C23</f>
        <v>2</v>
      </c>
      <c r="K25" s="2">
        <v>9</v>
      </c>
      <c r="L25" s="2">
        <v>7</v>
      </c>
      <c r="M25" s="2">
        <f>'11 Sensibilisierung'!C23</f>
        <v>0</v>
      </c>
      <c r="N25" s="7">
        <v>32</v>
      </c>
      <c r="O25" s="7">
        <v>57</v>
      </c>
      <c r="Q25" s="179" t="s">
        <v>378</v>
      </c>
      <c r="R25" s="136"/>
    </row>
    <row r="26" spans="1:19" x14ac:dyDescent="0.35">
      <c r="A26" s="3" t="s">
        <v>22</v>
      </c>
      <c r="B26" s="75">
        <f>'1 Leitbild Richtplan Strategie'!C24</f>
        <v>0</v>
      </c>
      <c r="C26" s="75">
        <f>'2 BE Klimapgro. f. Gem.'!C24</f>
        <v>0</v>
      </c>
      <c r="D26" s="2">
        <f>'10 Energiebuchhaltung'!C24</f>
        <v>0</v>
      </c>
      <c r="E26" s="2">
        <f>'3 EnergieStadt'!G24</f>
        <v>0</v>
      </c>
      <c r="F26" s="2">
        <f>'4 Kommunales Förderprogramm'!I24</f>
        <v>0</v>
      </c>
      <c r="G26" s="2">
        <f>'5 Erneuerbare Wärmeerzeuger'!E24</f>
        <v>9</v>
      </c>
      <c r="H26" s="2">
        <v>9</v>
      </c>
      <c r="I26" s="2">
        <f>'8 PV Ausbaustand'!U24</f>
        <v>4</v>
      </c>
      <c r="J26" s="2">
        <f>'7 Anteil erneuerbare Fahrzeuge'!C24</f>
        <v>4</v>
      </c>
      <c r="K26" s="2">
        <v>9</v>
      </c>
      <c r="L26" s="2">
        <v>7</v>
      </c>
      <c r="M26" s="2">
        <f>'11 Sensibilisierung'!C24</f>
        <v>0</v>
      </c>
      <c r="N26" s="7">
        <v>42</v>
      </c>
      <c r="O26" s="7">
        <v>75</v>
      </c>
      <c r="Q26" s="179" t="s">
        <v>379</v>
      </c>
      <c r="R26" s="137"/>
    </row>
    <row r="27" spans="1:19" x14ac:dyDescent="0.35">
      <c r="A27" s="3" t="s">
        <v>23</v>
      </c>
      <c r="B27" s="75">
        <f>'1 Leitbild Richtplan Strategie'!C25</f>
        <v>0</v>
      </c>
      <c r="C27" s="75">
        <f>'2 BE Klimapgro. f. Gem.'!C25</f>
        <v>4</v>
      </c>
      <c r="D27" s="2">
        <f>'10 Energiebuchhaltung'!C25</f>
        <v>2</v>
      </c>
      <c r="E27" s="2">
        <f>'3 EnergieStadt'!G25</f>
        <v>0</v>
      </c>
      <c r="F27" s="2">
        <f>'4 Kommunales Förderprogramm'!I25</f>
        <v>0</v>
      </c>
      <c r="G27" s="2">
        <f>'5 Erneuerbare Wärmeerzeuger'!E25</f>
        <v>6</v>
      </c>
      <c r="H27" s="2">
        <v>9</v>
      </c>
      <c r="I27" s="2">
        <f>'8 PV Ausbaustand'!U25</f>
        <v>6</v>
      </c>
      <c r="J27" s="2">
        <f>'7 Anteil erneuerbare Fahrzeuge'!C25</f>
        <v>4</v>
      </c>
      <c r="K27" s="2">
        <v>7</v>
      </c>
      <c r="L27" s="2">
        <v>9</v>
      </c>
      <c r="M27" s="2">
        <f>'11 Sensibilisierung'!C25</f>
        <v>0</v>
      </c>
      <c r="N27" s="7">
        <v>47</v>
      </c>
      <c r="O27" s="7">
        <v>82</v>
      </c>
      <c r="Q27" s="179" t="s">
        <v>380</v>
      </c>
      <c r="R27" s="138"/>
    </row>
    <row r="28" spans="1:19" x14ac:dyDescent="0.35">
      <c r="A28" s="3" t="s">
        <v>24</v>
      </c>
      <c r="B28" s="75">
        <f>'1 Leitbild Richtplan Strategie'!C26</f>
        <v>2</v>
      </c>
      <c r="C28" s="75">
        <f>'2 BE Klimapgro. f. Gem.'!C26</f>
        <v>0</v>
      </c>
      <c r="D28" s="2">
        <f>'10 Energiebuchhaltung'!C26</f>
        <v>0</v>
      </c>
      <c r="E28" s="2">
        <f>'3 EnergieStadt'!G26</f>
        <v>1</v>
      </c>
      <c r="F28" s="2">
        <f>'4 Kommunales Förderprogramm'!I26</f>
        <v>0</v>
      </c>
      <c r="G28" s="2">
        <f>'5 Erneuerbare Wärmeerzeuger'!E26</f>
        <v>2</v>
      </c>
      <c r="H28" s="2">
        <v>6</v>
      </c>
      <c r="I28" s="2">
        <f>'8 PV Ausbaustand'!U26</f>
        <v>0</v>
      </c>
      <c r="J28" s="2">
        <f>'7 Anteil erneuerbare Fahrzeuge'!C26</f>
        <v>3</v>
      </c>
      <c r="K28" s="2">
        <v>1</v>
      </c>
      <c r="L28" s="2">
        <v>5</v>
      </c>
      <c r="M28" s="2">
        <f>'11 Sensibilisierung'!C26</f>
        <v>3</v>
      </c>
      <c r="N28" s="7">
        <v>23</v>
      </c>
      <c r="O28" s="7">
        <v>45</v>
      </c>
      <c r="Q28" s="179" t="s">
        <v>381</v>
      </c>
      <c r="R28" s="139"/>
    </row>
    <row r="29" spans="1:19" x14ac:dyDescent="0.35">
      <c r="A29" s="3" t="s">
        <v>25</v>
      </c>
      <c r="B29" s="75">
        <f>'1 Leitbild Richtplan Strategie'!C27</f>
        <v>0</v>
      </c>
      <c r="C29" s="75">
        <f>'2 BE Klimapgro. f. Gem.'!C27</f>
        <v>0</v>
      </c>
      <c r="D29" s="2">
        <f>'10 Energiebuchhaltung'!C27</f>
        <v>0</v>
      </c>
      <c r="E29" s="2">
        <f>'3 EnergieStadt'!G27</f>
        <v>0</v>
      </c>
      <c r="F29" s="2">
        <f>'4 Kommunales Förderprogramm'!I27</f>
        <v>0</v>
      </c>
      <c r="G29" s="2">
        <f>'5 Erneuerbare Wärmeerzeuger'!E27</f>
        <v>6</v>
      </c>
      <c r="H29" s="2">
        <v>9</v>
      </c>
      <c r="I29" s="2">
        <f>'8 PV Ausbaustand'!U27</f>
        <v>6</v>
      </c>
      <c r="J29" s="2">
        <f>'7 Anteil erneuerbare Fahrzeuge'!C27</f>
        <v>3</v>
      </c>
      <c r="K29" s="2">
        <v>5</v>
      </c>
      <c r="L29" s="2">
        <v>9</v>
      </c>
      <c r="M29" s="2">
        <f>'11 Sensibilisierung'!C27</f>
        <v>0</v>
      </c>
      <c r="N29" s="7">
        <v>38</v>
      </c>
      <c r="O29" s="7">
        <v>73</v>
      </c>
      <c r="Q29" s="179" t="s">
        <v>382</v>
      </c>
      <c r="R29" s="140"/>
    </row>
    <row r="30" spans="1:19" x14ac:dyDescent="0.35">
      <c r="A30" s="3" t="s">
        <v>26</v>
      </c>
      <c r="B30" s="75">
        <f>'1 Leitbild Richtplan Strategie'!C28</f>
        <v>0</v>
      </c>
      <c r="C30" s="75">
        <f>'2 BE Klimapgro. f. Gem.'!C28</f>
        <v>0</v>
      </c>
      <c r="D30" s="2">
        <f>'10 Energiebuchhaltung'!C28</f>
        <v>0</v>
      </c>
      <c r="E30" s="2">
        <f>'3 EnergieStadt'!G28</f>
        <v>0</v>
      </c>
      <c r="F30" s="2">
        <f>'4 Kommunales Förderprogramm'!I28</f>
        <v>0</v>
      </c>
      <c r="G30" s="2">
        <f>'5 Erneuerbare Wärmeerzeuger'!E28</f>
        <v>9</v>
      </c>
      <c r="H30" s="2">
        <v>6</v>
      </c>
      <c r="I30" s="2">
        <f>'8 PV Ausbaustand'!U28</f>
        <v>2</v>
      </c>
      <c r="J30" s="2">
        <f>'7 Anteil erneuerbare Fahrzeuge'!C28</f>
        <v>4</v>
      </c>
      <c r="K30" s="2">
        <v>9</v>
      </c>
      <c r="L30" s="2">
        <v>9</v>
      </c>
      <c r="M30" s="2">
        <f>'11 Sensibilisierung'!C28</f>
        <v>0</v>
      </c>
      <c r="N30" s="7">
        <v>39</v>
      </c>
      <c r="O30" s="7">
        <v>77</v>
      </c>
      <c r="Q30" s="179" t="s">
        <v>383</v>
      </c>
      <c r="R30" s="141"/>
    </row>
    <row r="31" spans="1:19" x14ac:dyDescent="0.35">
      <c r="A31" s="3" t="s">
        <v>27</v>
      </c>
      <c r="B31" s="75">
        <f>'1 Leitbild Richtplan Strategie'!C29</f>
        <v>0</v>
      </c>
      <c r="C31" s="75">
        <f>'2 BE Klimapgro. f. Gem.'!C29</f>
        <v>0</v>
      </c>
      <c r="D31" s="2">
        <f>'10 Energiebuchhaltung'!C29</f>
        <v>0</v>
      </c>
      <c r="E31" s="2">
        <f>'3 EnergieStadt'!G29</f>
        <v>0</v>
      </c>
      <c r="F31" s="2">
        <f>'4 Kommunales Förderprogramm'!I29</f>
        <v>0</v>
      </c>
      <c r="G31" s="2">
        <f>'5 Erneuerbare Wärmeerzeuger'!E29</f>
        <v>6</v>
      </c>
      <c r="H31" s="2">
        <v>9</v>
      </c>
      <c r="I31" s="2">
        <f>'8 PV Ausbaustand'!U29</f>
        <v>4</v>
      </c>
      <c r="J31" s="2">
        <f>'7 Anteil erneuerbare Fahrzeuge'!C29</f>
        <v>2</v>
      </c>
      <c r="K31" s="2">
        <v>7</v>
      </c>
      <c r="L31" s="2">
        <v>9</v>
      </c>
      <c r="M31" s="2">
        <f>'11 Sensibilisierung'!C29</f>
        <v>0</v>
      </c>
      <c r="N31" s="7">
        <v>37</v>
      </c>
      <c r="O31" s="7">
        <v>70</v>
      </c>
    </row>
    <row r="32" spans="1:19" x14ac:dyDescent="0.35">
      <c r="A32" s="3" t="s">
        <v>28</v>
      </c>
      <c r="B32" s="75">
        <f>'1 Leitbild Richtplan Strategie'!C30</f>
        <v>2</v>
      </c>
      <c r="C32" s="75">
        <f>'2 BE Klimapgro. f. Gem.'!C30</f>
        <v>0</v>
      </c>
      <c r="D32" s="2">
        <f>'10 Energiebuchhaltung'!C30</f>
        <v>2</v>
      </c>
      <c r="E32" s="2">
        <f>'3 EnergieStadt'!G30</f>
        <v>6</v>
      </c>
      <c r="F32" s="2">
        <f>'4 Kommunales Förderprogramm'!I30</f>
        <v>0</v>
      </c>
      <c r="G32" s="2">
        <f>'5 Erneuerbare Wärmeerzeuger'!E30</f>
        <v>2</v>
      </c>
      <c r="H32" s="2">
        <v>6</v>
      </c>
      <c r="I32" s="2">
        <f>'8 PV Ausbaustand'!U30</f>
        <v>2</v>
      </c>
      <c r="J32" s="2">
        <f>'7 Anteil erneuerbare Fahrzeuge'!C30</f>
        <v>2</v>
      </c>
      <c r="K32" s="2">
        <v>5</v>
      </c>
      <c r="L32" s="2">
        <v>9</v>
      </c>
      <c r="M32" s="2">
        <f>'11 Sensibilisierung'!C30</f>
        <v>0</v>
      </c>
      <c r="N32" s="7">
        <v>36</v>
      </c>
      <c r="O32" s="7">
        <v>63</v>
      </c>
      <c r="Q32" s="177"/>
      <c r="R32" s="178" t="s">
        <v>384</v>
      </c>
      <c r="S32" s="178" t="s">
        <v>108</v>
      </c>
    </row>
    <row r="33" spans="1:19" x14ac:dyDescent="0.35">
      <c r="A33" s="3" t="s">
        <v>29</v>
      </c>
      <c r="B33" s="75">
        <f>'1 Leitbild Richtplan Strategie'!C31</f>
        <v>0</v>
      </c>
      <c r="C33" s="75">
        <f>'2 BE Klimapgro. f. Gem.'!C31</f>
        <v>0</v>
      </c>
      <c r="D33" s="2">
        <f>'10 Energiebuchhaltung'!C31</f>
        <v>2</v>
      </c>
      <c r="E33" s="2">
        <f>'3 EnergieStadt'!G31</f>
        <v>0</v>
      </c>
      <c r="F33" s="2">
        <f>'4 Kommunales Förderprogramm'!I31</f>
        <v>0</v>
      </c>
      <c r="G33" s="2">
        <f>'5 Erneuerbare Wärmeerzeuger'!E31</f>
        <v>6</v>
      </c>
      <c r="H33" s="2">
        <v>9</v>
      </c>
      <c r="I33" s="2">
        <f>'8 PV Ausbaustand'!U31</f>
        <v>2</v>
      </c>
      <c r="J33" s="2">
        <f>'7 Anteil erneuerbare Fahrzeuge'!C31</f>
        <v>3</v>
      </c>
      <c r="K33" s="2">
        <v>1</v>
      </c>
      <c r="L33" s="2">
        <v>9</v>
      </c>
      <c r="M33" s="2">
        <f>'11 Sensibilisierung'!C31</f>
        <v>0</v>
      </c>
      <c r="N33" s="7">
        <v>32</v>
      </c>
      <c r="O33" s="7">
        <v>70</v>
      </c>
      <c r="Q33" s="7" t="s">
        <v>252</v>
      </c>
      <c r="R33" s="7">
        <f>MIN(O5:O65)</f>
        <v>27</v>
      </c>
      <c r="S33" s="7">
        <f>MIN(N5:N65)</f>
        <v>15</v>
      </c>
    </row>
    <row r="34" spans="1:19" x14ac:dyDescent="0.35">
      <c r="A34" s="3" t="s">
        <v>30</v>
      </c>
      <c r="B34" s="75">
        <f>'1 Leitbild Richtplan Strategie'!C32</f>
        <v>2</v>
      </c>
      <c r="C34" s="75">
        <f>'2 BE Klimapgro. f. Gem.'!C32</f>
        <v>0</v>
      </c>
      <c r="D34" s="2">
        <f>'10 Energiebuchhaltung'!C32</f>
        <v>0</v>
      </c>
      <c r="E34" s="2">
        <f>'3 EnergieStadt'!G32</f>
        <v>0</v>
      </c>
      <c r="F34" s="2">
        <f>'4 Kommunales Förderprogramm'!I32</f>
        <v>0</v>
      </c>
      <c r="G34" s="2">
        <f>'5 Erneuerbare Wärmeerzeuger'!E32</f>
        <v>6</v>
      </c>
      <c r="H34" s="2">
        <v>4</v>
      </c>
      <c r="I34" s="2">
        <f>'8 PV Ausbaustand'!U32</f>
        <v>2</v>
      </c>
      <c r="J34" s="2">
        <f>'7 Anteil erneuerbare Fahrzeuge'!C32</f>
        <v>5</v>
      </c>
      <c r="K34" s="2">
        <v>1</v>
      </c>
      <c r="L34" s="2">
        <v>9</v>
      </c>
      <c r="M34" s="2">
        <f>'11 Sensibilisierung'!C32</f>
        <v>3</v>
      </c>
      <c r="N34" s="7">
        <v>32</v>
      </c>
      <c r="O34" s="7">
        <v>57</v>
      </c>
      <c r="Q34" s="7" t="s">
        <v>253</v>
      </c>
      <c r="R34" s="7">
        <f>MAX(O5:O65)</f>
        <v>100</v>
      </c>
      <c r="S34" s="7">
        <f>MAX(N5:N65)</f>
        <v>59</v>
      </c>
    </row>
    <row r="35" spans="1:19" x14ac:dyDescent="0.35">
      <c r="A35" s="3" t="s">
        <v>31</v>
      </c>
      <c r="B35" s="75">
        <f>'1 Leitbild Richtplan Strategie'!C33</f>
        <v>0</v>
      </c>
      <c r="C35" s="75">
        <f>'2 BE Klimapgro. f. Gem.'!C33</f>
        <v>0</v>
      </c>
      <c r="D35" s="2">
        <f>'10 Energiebuchhaltung'!C33</f>
        <v>0</v>
      </c>
      <c r="E35" s="2">
        <f>'3 EnergieStadt'!G33</f>
        <v>0</v>
      </c>
      <c r="F35" s="2">
        <f>'4 Kommunales Förderprogramm'!I33</f>
        <v>0</v>
      </c>
      <c r="G35" s="2">
        <f>'5 Erneuerbare Wärmeerzeuger'!E33</f>
        <v>6</v>
      </c>
      <c r="H35" s="2">
        <v>9</v>
      </c>
      <c r="I35" s="2">
        <f>'8 PV Ausbaustand'!U33</f>
        <v>2</v>
      </c>
      <c r="J35" s="2">
        <f>'7 Anteil erneuerbare Fahrzeuge'!C33</f>
        <v>5</v>
      </c>
      <c r="K35" s="2">
        <v>1</v>
      </c>
      <c r="L35" s="2">
        <v>9</v>
      </c>
      <c r="M35" s="2">
        <f>'11 Sensibilisierung'!C33</f>
        <v>0</v>
      </c>
      <c r="N35" s="7">
        <v>32</v>
      </c>
      <c r="O35" s="7">
        <v>64</v>
      </c>
      <c r="Q35" s="7" t="s">
        <v>355</v>
      </c>
      <c r="R35" s="7">
        <f>MEDIAN(O5:O65)</f>
        <v>68</v>
      </c>
      <c r="S35" s="7">
        <f>MEDIAN(N5:N65)</f>
        <v>36</v>
      </c>
    </row>
    <row r="36" spans="1:19" x14ac:dyDescent="0.35">
      <c r="A36" s="3" t="s">
        <v>32</v>
      </c>
      <c r="B36" s="75">
        <f>'1 Leitbild Richtplan Strategie'!C34</f>
        <v>2</v>
      </c>
      <c r="C36" s="75">
        <f>'2 BE Klimapgro. f. Gem.'!C34</f>
        <v>0</v>
      </c>
      <c r="D36" s="2">
        <f>'10 Energiebuchhaltung'!C34</f>
        <v>2</v>
      </c>
      <c r="E36" s="2">
        <f>'3 EnergieStadt'!G34</f>
        <v>6</v>
      </c>
      <c r="F36" s="2">
        <f>'4 Kommunales Förderprogramm'!I34</f>
        <v>6</v>
      </c>
      <c r="G36" s="2">
        <f>'5 Erneuerbare Wärmeerzeuger'!E34</f>
        <v>4</v>
      </c>
      <c r="H36" s="2">
        <v>9</v>
      </c>
      <c r="I36" s="2">
        <f>'8 PV Ausbaustand'!U34</f>
        <v>4</v>
      </c>
      <c r="J36" s="2">
        <f>'7 Anteil erneuerbare Fahrzeuge'!C34</f>
        <v>3</v>
      </c>
      <c r="K36" s="2">
        <v>3</v>
      </c>
      <c r="L36" s="2">
        <v>9</v>
      </c>
      <c r="M36" s="2">
        <f>'11 Sensibilisierung'!C34</f>
        <v>3</v>
      </c>
      <c r="N36" s="7">
        <v>51</v>
      </c>
      <c r="O36" s="7">
        <v>95</v>
      </c>
    </row>
    <row r="37" spans="1:19" x14ac:dyDescent="0.35">
      <c r="A37" s="3" t="s">
        <v>33</v>
      </c>
      <c r="B37" s="75">
        <f>'1 Leitbild Richtplan Strategie'!C35</f>
        <v>0</v>
      </c>
      <c r="C37" s="75">
        <f>'2 BE Klimapgro. f. Gem.'!C35</f>
        <v>0</v>
      </c>
      <c r="D37" s="2">
        <f>'10 Energiebuchhaltung'!C35</f>
        <v>0</v>
      </c>
      <c r="E37" s="2">
        <f>'3 EnergieStadt'!G35</f>
        <v>0</v>
      </c>
      <c r="F37" s="2">
        <f>'4 Kommunales Förderprogramm'!I35</f>
        <v>0</v>
      </c>
      <c r="G37" s="2">
        <f>'5 Erneuerbare Wärmeerzeuger'!E35</f>
        <v>4</v>
      </c>
      <c r="H37" s="2">
        <v>4</v>
      </c>
      <c r="I37" s="2">
        <f>'8 PV Ausbaustand'!U35</f>
        <v>9</v>
      </c>
      <c r="J37" s="2">
        <f>'7 Anteil erneuerbare Fahrzeuge'!C35</f>
        <v>0</v>
      </c>
      <c r="K37" s="2">
        <v>3</v>
      </c>
      <c r="L37" s="2">
        <v>9</v>
      </c>
      <c r="M37" s="2">
        <f>'11 Sensibilisierung'!C35</f>
        <v>0</v>
      </c>
      <c r="N37" s="7">
        <v>29</v>
      </c>
      <c r="O37" s="7">
        <v>52</v>
      </c>
    </row>
    <row r="38" spans="1:19" x14ac:dyDescent="0.35">
      <c r="A38" s="3" t="s">
        <v>34</v>
      </c>
      <c r="B38" s="75">
        <f>'1 Leitbild Richtplan Strategie'!C36</f>
        <v>0</v>
      </c>
      <c r="C38" s="75">
        <f>'2 BE Klimapgro. f. Gem.'!C36</f>
        <v>0</v>
      </c>
      <c r="D38" s="2">
        <f>'10 Energiebuchhaltung'!C36</f>
        <v>0</v>
      </c>
      <c r="E38" s="2">
        <f>'3 EnergieStadt'!G36</f>
        <v>0</v>
      </c>
      <c r="F38" s="2">
        <f>'4 Kommunales Förderprogramm'!I36</f>
        <v>0</v>
      </c>
      <c r="G38" s="2">
        <f>'5 Erneuerbare Wärmeerzeuger'!E36</f>
        <v>4</v>
      </c>
      <c r="H38" s="2">
        <v>4</v>
      </c>
      <c r="I38" s="2">
        <f>'8 PV Ausbaustand'!U36</f>
        <v>1</v>
      </c>
      <c r="J38" s="2">
        <f>'7 Anteil erneuerbare Fahrzeuge'!C36</f>
        <v>1</v>
      </c>
      <c r="K38" s="2">
        <v>0</v>
      </c>
      <c r="L38" s="2">
        <v>9</v>
      </c>
      <c r="M38" s="2">
        <f>'11 Sensibilisierung'!C36</f>
        <v>0</v>
      </c>
      <c r="N38" s="7">
        <v>19</v>
      </c>
      <c r="O38" s="7">
        <v>36</v>
      </c>
      <c r="P38"/>
      <c r="Q38"/>
      <c r="R38"/>
      <c r="S38"/>
    </row>
    <row r="39" spans="1:19" x14ac:dyDescent="0.35">
      <c r="A39" s="3" t="s">
        <v>35</v>
      </c>
      <c r="B39" s="75">
        <f>'1 Leitbild Richtplan Strategie'!C37</f>
        <v>0</v>
      </c>
      <c r="C39" s="75">
        <f>'2 BE Klimapgro. f. Gem.'!C37</f>
        <v>0</v>
      </c>
      <c r="D39" s="2">
        <f>'10 Energiebuchhaltung'!C37</f>
        <v>0</v>
      </c>
      <c r="E39" s="2">
        <f>'3 EnergieStadt'!G37</f>
        <v>0</v>
      </c>
      <c r="F39" s="2">
        <f>'4 Kommunales Förderprogramm'!I37</f>
        <v>0</v>
      </c>
      <c r="G39" s="2">
        <f>'5 Erneuerbare Wärmeerzeuger'!E37</f>
        <v>6</v>
      </c>
      <c r="H39" s="2">
        <v>9</v>
      </c>
      <c r="I39" s="2">
        <f>'8 PV Ausbaustand'!U37</f>
        <v>6</v>
      </c>
      <c r="J39" s="2">
        <f>'7 Anteil erneuerbare Fahrzeuge'!C37</f>
        <v>5</v>
      </c>
      <c r="K39" s="2">
        <v>5</v>
      </c>
      <c r="L39" s="2">
        <v>9</v>
      </c>
      <c r="M39" s="2">
        <f>'11 Sensibilisierung'!C37</f>
        <v>3</v>
      </c>
      <c r="N39" s="7">
        <v>43</v>
      </c>
      <c r="O39" s="7">
        <v>77</v>
      </c>
      <c r="P39"/>
      <c r="Q39"/>
      <c r="R39"/>
      <c r="S39"/>
    </row>
    <row r="40" spans="1:19" x14ac:dyDescent="0.35">
      <c r="A40" s="3" t="s">
        <v>36</v>
      </c>
      <c r="B40" s="75">
        <f>'1 Leitbild Richtplan Strategie'!C38</f>
        <v>0</v>
      </c>
      <c r="C40" s="75">
        <f>'2 BE Klimapgro. f. Gem.'!C38</f>
        <v>0</v>
      </c>
      <c r="D40" s="2">
        <f>'10 Energiebuchhaltung'!C38</f>
        <v>0</v>
      </c>
      <c r="E40" s="2">
        <f>'3 EnergieStadt'!G38</f>
        <v>0</v>
      </c>
      <c r="F40" s="2">
        <f>'4 Kommunales Förderprogramm'!I38</f>
        <v>0</v>
      </c>
      <c r="G40" s="2">
        <f>'5 Erneuerbare Wärmeerzeuger'!E38</f>
        <v>4</v>
      </c>
      <c r="H40" s="2">
        <v>6</v>
      </c>
      <c r="I40" s="2">
        <f>'8 PV Ausbaustand'!U38</f>
        <v>2</v>
      </c>
      <c r="J40" s="2">
        <f>'7 Anteil erneuerbare Fahrzeuge'!C38</f>
        <v>5</v>
      </c>
      <c r="K40" s="2">
        <v>7</v>
      </c>
      <c r="L40" s="2">
        <v>9</v>
      </c>
      <c r="M40" s="2">
        <f>'11 Sensibilisierung'!C38</f>
        <v>3</v>
      </c>
      <c r="N40" s="7">
        <v>36</v>
      </c>
      <c r="O40" s="7">
        <v>71</v>
      </c>
      <c r="P40"/>
      <c r="Q40"/>
      <c r="R40"/>
      <c r="S40"/>
    </row>
    <row r="41" spans="1:19" x14ac:dyDescent="0.35">
      <c r="A41" s="3" t="s">
        <v>37</v>
      </c>
      <c r="B41" s="75">
        <f>'1 Leitbild Richtplan Strategie'!C39</f>
        <v>0</v>
      </c>
      <c r="C41" s="75">
        <f>'2 BE Klimapgro. f. Gem.'!C39</f>
        <v>0</v>
      </c>
      <c r="D41" s="2">
        <f>'10 Energiebuchhaltung'!C39</f>
        <v>0</v>
      </c>
      <c r="E41" s="2">
        <f>'3 EnergieStadt'!G39</f>
        <v>0</v>
      </c>
      <c r="F41" s="2">
        <f>'4 Kommunales Förderprogramm'!I39</f>
        <v>0</v>
      </c>
      <c r="G41" s="2">
        <f>'5 Erneuerbare Wärmeerzeuger'!E39</f>
        <v>6</v>
      </c>
      <c r="H41" s="2">
        <v>6</v>
      </c>
      <c r="I41" s="2">
        <f>'8 PV Ausbaustand'!U39</f>
        <v>9</v>
      </c>
      <c r="J41" s="2">
        <f>'7 Anteil erneuerbare Fahrzeuge'!C39</f>
        <v>2</v>
      </c>
      <c r="K41" s="2">
        <v>1</v>
      </c>
      <c r="L41" s="2">
        <v>9</v>
      </c>
      <c r="M41" s="2">
        <f>'11 Sensibilisierung'!C39</f>
        <v>0</v>
      </c>
      <c r="N41" s="7">
        <v>33</v>
      </c>
      <c r="O41" s="7">
        <v>59</v>
      </c>
      <c r="P41"/>
      <c r="Q41"/>
      <c r="R41"/>
      <c r="S41"/>
    </row>
    <row r="42" spans="1:19" x14ac:dyDescent="0.35">
      <c r="A42" s="3" t="s">
        <v>38</v>
      </c>
      <c r="B42" s="75">
        <f>'1 Leitbild Richtplan Strategie'!C40</f>
        <v>2</v>
      </c>
      <c r="C42" s="75">
        <f>'2 BE Klimapgro. f. Gem.'!C40</f>
        <v>0</v>
      </c>
      <c r="D42" s="2">
        <f>'10 Energiebuchhaltung'!C40</f>
        <v>2</v>
      </c>
      <c r="E42" s="2">
        <f>'3 EnergieStadt'!G40</f>
        <v>6</v>
      </c>
      <c r="F42" s="2">
        <f>'4 Kommunales Förderprogramm'!I40</f>
        <v>0</v>
      </c>
      <c r="G42" s="2">
        <f>'5 Erneuerbare Wärmeerzeuger'!E40</f>
        <v>1</v>
      </c>
      <c r="H42" s="2">
        <v>6</v>
      </c>
      <c r="I42" s="2">
        <f>'8 PV Ausbaustand'!U40</f>
        <v>0</v>
      </c>
      <c r="J42" s="2">
        <f>'7 Anteil erneuerbare Fahrzeuge'!C40</f>
        <v>2</v>
      </c>
      <c r="K42" s="2">
        <v>1</v>
      </c>
      <c r="L42" s="2">
        <v>9</v>
      </c>
      <c r="M42" s="2">
        <f>'11 Sensibilisierung'!C40</f>
        <v>3</v>
      </c>
      <c r="N42" s="7">
        <v>32</v>
      </c>
      <c r="O42" s="7">
        <v>57</v>
      </c>
      <c r="P42"/>
      <c r="Q42"/>
      <c r="R42"/>
      <c r="S42"/>
    </row>
    <row r="43" spans="1:19" x14ac:dyDescent="0.35">
      <c r="A43" s="3" t="s">
        <v>39</v>
      </c>
      <c r="B43" s="75">
        <f>'1 Leitbild Richtplan Strategie'!C41</f>
        <v>0</v>
      </c>
      <c r="C43" s="75">
        <f>'2 BE Klimapgro. f. Gem.'!C41</f>
        <v>0</v>
      </c>
      <c r="D43" s="2">
        <f>'10 Energiebuchhaltung'!C41</f>
        <v>2</v>
      </c>
      <c r="E43" s="2">
        <f>'3 EnergieStadt'!G41</f>
        <v>0</v>
      </c>
      <c r="F43" s="2">
        <f>'4 Kommunales Förderprogramm'!I41</f>
        <v>0</v>
      </c>
      <c r="G43" s="2">
        <f>'5 Erneuerbare Wärmeerzeuger'!E41</f>
        <v>6</v>
      </c>
      <c r="H43" s="2">
        <v>9</v>
      </c>
      <c r="I43" s="2">
        <f>'8 PV Ausbaustand'!U41</f>
        <v>4</v>
      </c>
      <c r="J43" s="2">
        <f>'7 Anteil erneuerbare Fahrzeuge'!C41</f>
        <v>2</v>
      </c>
      <c r="K43" s="2">
        <v>7</v>
      </c>
      <c r="L43" s="2">
        <v>9</v>
      </c>
      <c r="M43" s="2">
        <f>'11 Sensibilisierung'!C41</f>
        <v>3</v>
      </c>
      <c r="N43" s="7">
        <v>42</v>
      </c>
      <c r="O43" s="7">
        <v>79</v>
      </c>
      <c r="P43"/>
      <c r="Q43"/>
      <c r="R43"/>
      <c r="S43"/>
    </row>
    <row r="44" spans="1:19" x14ac:dyDescent="0.35">
      <c r="A44" s="3" t="s">
        <v>40</v>
      </c>
      <c r="B44" s="75">
        <f>'1 Leitbild Richtplan Strategie'!C42</f>
        <v>0</v>
      </c>
      <c r="C44" s="75">
        <f>'2 BE Klimapgro. f. Gem.'!C42</f>
        <v>0</v>
      </c>
      <c r="D44" s="2">
        <f>'10 Energiebuchhaltung'!C42</f>
        <v>2</v>
      </c>
      <c r="E44" s="2">
        <f>'3 EnergieStadt'!G42</f>
        <v>0</v>
      </c>
      <c r="F44" s="2">
        <f>'4 Kommunales Förderprogramm'!I42</f>
        <v>0</v>
      </c>
      <c r="G44" s="2">
        <f>'5 Erneuerbare Wärmeerzeuger'!E42</f>
        <v>4</v>
      </c>
      <c r="H44" s="2">
        <v>6</v>
      </c>
      <c r="I44" s="2">
        <f>'8 PV Ausbaustand'!U42</f>
        <v>2</v>
      </c>
      <c r="J44" s="2">
        <f>'7 Anteil erneuerbare Fahrzeuge'!C42</f>
        <v>3</v>
      </c>
      <c r="K44" s="2">
        <v>3</v>
      </c>
      <c r="L44" s="2">
        <v>9</v>
      </c>
      <c r="M44" s="2">
        <f>'11 Sensibilisierung'!C42</f>
        <v>0</v>
      </c>
      <c r="N44" s="7">
        <v>29</v>
      </c>
      <c r="O44" s="7">
        <v>52</v>
      </c>
      <c r="P44"/>
      <c r="Q44"/>
      <c r="R44"/>
      <c r="S44"/>
    </row>
    <row r="45" spans="1:19" x14ac:dyDescent="0.35">
      <c r="A45" s="3" t="s">
        <v>41</v>
      </c>
      <c r="B45" s="75">
        <f>'1 Leitbild Richtplan Strategie'!C43</f>
        <v>0</v>
      </c>
      <c r="C45" s="75">
        <f>'2 BE Klimapgro. f. Gem.'!C43</f>
        <v>0</v>
      </c>
      <c r="D45" s="2">
        <f>'10 Energiebuchhaltung'!C43</f>
        <v>0</v>
      </c>
      <c r="E45" s="2">
        <f>'3 EnergieStadt'!G43</f>
        <v>0</v>
      </c>
      <c r="F45" s="2">
        <f>'4 Kommunales Förderprogramm'!I43</f>
        <v>0</v>
      </c>
      <c r="G45" s="2">
        <f>'5 Erneuerbare Wärmeerzeuger'!E43</f>
        <v>6</v>
      </c>
      <c r="H45" s="2">
        <v>9</v>
      </c>
      <c r="I45" s="2">
        <f>'8 PV Ausbaustand'!U43</f>
        <v>2</v>
      </c>
      <c r="J45" s="2">
        <f>'7 Anteil erneuerbare Fahrzeuge'!C43</f>
        <v>2</v>
      </c>
      <c r="K45" s="2">
        <v>3</v>
      </c>
      <c r="L45" s="2">
        <v>9</v>
      </c>
      <c r="M45" s="2">
        <f>'11 Sensibilisierung'!C43</f>
        <v>0</v>
      </c>
      <c r="N45" s="7">
        <v>31</v>
      </c>
      <c r="O45" s="7">
        <v>55</v>
      </c>
      <c r="P45"/>
      <c r="Q45"/>
      <c r="R45"/>
      <c r="S45"/>
    </row>
    <row r="46" spans="1:19" x14ac:dyDescent="0.35">
      <c r="A46" s="3" t="s">
        <v>42</v>
      </c>
      <c r="B46" s="75">
        <f>'1 Leitbild Richtplan Strategie'!C44</f>
        <v>0</v>
      </c>
      <c r="C46" s="75">
        <f>'2 BE Klimapgro. f. Gem.'!C44</f>
        <v>0</v>
      </c>
      <c r="D46" s="2">
        <f>'10 Energiebuchhaltung'!C44</f>
        <v>0</v>
      </c>
      <c r="E46" s="2">
        <f>'3 EnergieStadt'!G44</f>
        <v>0</v>
      </c>
      <c r="F46" s="2">
        <f>'4 Kommunales Förderprogramm'!I44</f>
        <v>0</v>
      </c>
      <c r="G46" s="2">
        <f>'5 Erneuerbare Wärmeerzeuger'!E44</f>
        <v>6</v>
      </c>
      <c r="H46" s="2">
        <v>9</v>
      </c>
      <c r="I46" s="2">
        <f>'8 PV Ausbaustand'!U44</f>
        <v>1</v>
      </c>
      <c r="J46" s="2">
        <f>'7 Anteil erneuerbare Fahrzeuge'!C44</f>
        <v>4</v>
      </c>
      <c r="K46" s="2">
        <v>3</v>
      </c>
      <c r="L46" s="2">
        <v>9</v>
      </c>
      <c r="M46" s="2">
        <f>'11 Sensibilisierung'!C44</f>
        <v>0</v>
      </c>
      <c r="N46" s="7">
        <v>32</v>
      </c>
      <c r="O46" s="7">
        <v>59</v>
      </c>
      <c r="P46"/>
      <c r="Q46"/>
      <c r="R46"/>
      <c r="S46"/>
    </row>
    <row r="47" spans="1:19" x14ac:dyDescent="0.35">
      <c r="A47" s="3" t="s">
        <v>43</v>
      </c>
      <c r="B47" s="75">
        <f>'1 Leitbild Richtplan Strategie'!C45</f>
        <v>0</v>
      </c>
      <c r="C47" s="75">
        <f>'2 BE Klimapgro. f. Gem.'!C45</f>
        <v>0</v>
      </c>
      <c r="D47" s="2">
        <f>'10 Energiebuchhaltung'!C45</f>
        <v>0</v>
      </c>
      <c r="E47" s="2">
        <f>'3 EnergieStadt'!G45</f>
        <v>0</v>
      </c>
      <c r="F47" s="2">
        <f>'4 Kommunales Förderprogramm'!I45</f>
        <v>0</v>
      </c>
      <c r="G47" s="2">
        <f>'5 Erneuerbare Wärmeerzeuger'!E45</f>
        <v>9</v>
      </c>
      <c r="H47" s="2">
        <v>9</v>
      </c>
      <c r="I47" s="2">
        <f>'8 PV Ausbaustand'!U45</f>
        <v>2</v>
      </c>
      <c r="J47" s="2">
        <f>'7 Anteil erneuerbare Fahrzeuge'!C45</f>
        <v>3</v>
      </c>
      <c r="K47" s="2">
        <v>0</v>
      </c>
      <c r="L47" s="2">
        <v>9</v>
      </c>
      <c r="M47" s="2">
        <f>'11 Sensibilisierung'!C45</f>
        <v>0</v>
      </c>
      <c r="N47" s="7">
        <v>32</v>
      </c>
      <c r="O47" s="7">
        <v>64</v>
      </c>
      <c r="P47"/>
      <c r="Q47"/>
      <c r="R47"/>
      <c r="S47"/>
    </row>
    <row r="48" spans="1:19" x14ac:dyDescent="0.35">
      <c r="A48" s="3" t="s">
        <v>44</v>
      </c>
      <c r="B48" s="75">
        <f>'1 Leitbild Richtplan Strategie'!C46</f>
        <v>2</v>
      </c>
      <c r="C48" s="75">
        <f>'2 BE Klimapgro. f. Gem.'!C46</f>
        <v>0</v>
      </c>
      <c r="D48" s="2">
        <f>'10 Energiebuchhaltung'!C46</f>
        <v>0</v>
      </c>
      <c r="E48" s="2">
        <f>'3 EnergieStadt'!G46</f>
        <v>0</v>
      </c>
      <c r="F48" s="2">
        <f>'4 Kommunales Förderprogramm'!I46</f>
        <v>0</v>
      </c>
      <c r="G48" s="2">
        <f>'5 Erneuerbare Wärmeerzeuger'!E46</f>
        <v>9</v>
      </c>
      <c r="H48" s="2">
        <v>9</v>
      </c>
      <c r="I48" s="2">
        <f>'8 PV Ausbaustand'!U46</f>
        <v>4</v>
      </c>
      <c r="J48" s="2">
        <f>'7 Anteil erneuerbare Fahrzeuge'!C46</f>
        <v>3</v>
      </c>
      <c r="K48" s="2">
        <v>7</v>
      </c>
      <c r="L48" s="2">
        <v>9</v>
      </c>
      <c r="M48" s="2">
        <f>'11 Sensibilisierung'!C46</f>
        <v>3</v>
      </c>
      <c r="N48" s="7">
        <v>46</v>
      </c>
      <c r="O48" s="7">
        <v>82</v>
      </c>
      <c r="P48"/>
      <c r="Q48"/>
      <c r="R48"/>
      <c r="S48"/>
    </row>
    <row r="49" spans="1:19" x14ac:dyDescent="0.35">
      <c r="A49" s="3" t="s">
        <v>45</v>
      </c>
      <c r="B49" s="75">
        <f>'1 Leitbild Richtplan Strategie'!C47</f>
        <v>0</v>
      </c>
      <c r="C49" s="75">
        <f>'2 BE Klimapgro. f. Gem.'!C47</f>
        <v>0</v>
      </c>
      <c r="D49" s="2">
        <f>'10 Energiebuchhaltung'!C47</f>
        <v>0</v>
      </c>
      <c r="E49" s="2">
        <f>'3 EnergieStadt'!G47</f>
        <v>0</v>
      </c>
      <c r="F49" s="2">
        <f>'4 Kommunales Förderprogramm'!I47</f>
        <v>0</v>
      </c>
      <c r="G49" s="2">
        <f>'5 Erneuerbare Wärmeerzeuger'!E47</f>
        <v>6</v>
      </c>
      <c r="H49" s="2">
        <v>6</v>
      </c>
      <c r="I49" s="2">
        <f>'8 PV Ausbaustand'!U47</f>
        <v>1</v>
      </c>
      <c r="J49" s="2">
        <f>'7 Anteil erneuerbare Fahrzeuge'!C47</f>
        <v>3</v>
      </c>
      <c r="K49" s="2">
        <v>1</v>
      </c>
      <c r="L49" s="2">
        <v>9</v>
      </c>
      <c r="M49" s="2">
        <f>'11 Sensibilisierung'!C47</f>
        <v>0</v>
      </c>
      <c r="N49" s="7">
        <v>26</v>
      </c>
      <c r="O49" s="7">
        <v>61</v>
      </c>
      <c r="P49"/>
      <c r="Q49"/>
      <c r="R49"/>
      <c r="S49"/>
    </row>
    <row r="50" spans="1:19" x14ac:dyDescent="0.35">
      <c r="A50" s="3" t="s">
        <v>46</v>
      </c>
      <c r="B50" s="75">
        <f>'1 Leitbild Richtplan Strategie'!C48</f>
        <v>0</v>
      </c>
      <c r="C50" s="75">
        <f>'2 BE Klimapgro. f. Gem.'!C48</f>
        <v>0</v>
      </c>
      <c r="D50" s="2">
        <f>'10 Energiebuchhaltung'!C48</f>
        <v>2</v>
      </c>
      <c r="E50" s="2">
        <f>'3 EnergieStadt'!G48</f>
        <v>0</v>
      </c>
      <c r="F50" s="2">
        <f>'4 Kommunales Förderprogramm'!I48</f>
        <v>0</v>
      </c>
      <c r="G50" s="2">
        <f>'5 Erneuerbare Wärmeerzeuger'!E48</f>
        <v>4</v>
      </c>
      <c r="H50" s="2">
        <v>6</v>
      </c>
      <c r="I50" s="2">
        <f>'8 PV Ausbaustand'!U48</f>
        <v>1</v>
      </c>
      <c r="J50" s="2">
        <f>'7 Anteil erneuerbare Fahrzeuge'!C48</f>
        <v>3</v>
      </c>
      <c r="K50" s="2">
        <v>3</v>
      </c>
      <c r="L50" s="2">
        <v>9</v>
      </c>
      <c r="M50" s="2">
        <f>'11 Sensibilisierung'!C48</f>
        <v>3</v>
      </c>
      <c r="N50" s="7">
        <v>31</v>
      </c>
      <c r="O50" s="7">
        <v>61</v>
      </c>
      <c r="P50"/>
      <c r="Q50"/>
      <c r="R50"/>
      <c r="S50"/>
    </row>
    <row r="51" spans="1:19" x14ac:dyDescent="0.35">
      <c r="A51" s="3" t="s">
        <v>47</v>
      </c>
      <c r="B51" s="75">
        <f>'1 Leitbild Richtplan Strategie'!C49</f>
        <v>0</v>
      </c>
      <c r="C51" s="75">
        <f>'2 BE Klimapgro. f. Gem.'!C49</f>
        <v>0</v>
      </c>
      <c r="D51" s="2">
        <f>'10 Energiebuchhaltung'!C49</f>
        <v>0</v>
      </c>
      <c r="E51" s="2">
        <f>'3 EnergieStadt'!G49</f>
        <v>0</v>
      </c>
      <c r="F51" s="2">
        <f>'4 Kommunales Förderprogramm'!I49</f>
        <v>0</v>
      </c>
      <c r="G51" s="2">
        <f>'5 Erneuerbare Wärmeerzeuger'!E49</f>
        <v>4</v>
      </c>
      <c r="H51" s="2">
        <v>6</v>
      </c>
      <c r="I51" s="2">
        <f>'8 PV Ausbaustand'!U49</f>
        <v>4</v>
      </c>
      <c r="J51" s="2">
        <f>'7 Anteil erneuerbare Fahrzeuge'!C49</f>
        <v>5</v>
      </c>
      <c r="K51" s="2">
        <v>7</v>
      </c>
      <c r="L51" s="2">
        <v>7</v>
      </c>
      <c r="M51" s="2">
        <f>'11 Sensibilisierung'!C49</f>
        <v>0</v>
      </c>
      <c r="N51" s="7">
        <v>33</v>
      </c>
      <c r="O51" s="7">
        <v>63</v>
      </c>
      <c r="P51"/>
      <c r="Q51"/>
      <c r="R51"/>
      <c r="S51"/>
    </row>
    <row r="52" spans="1:19" x14ac:dyDescent="0.35">
      <c r="A52" s="3" t="s">
        <v>48</v>
      </c>
      <c r="B52" s="75">
        <f>'1 Leitbild Richtplan Strategie'!C50</f>
        <v>0</v>
      </c>
      <c r="C52" s="75">
        <f>'2 BE Klimapgro. f. Gem.'!C50</f>
        <v>4</v>
      </c>
      <c r="D52" s="2">
        <f>'10 Energiebuchhaltung'!C50</f>
        <v>2</v>
      </c>
      <c r="E52" s="2">
        <f>'3 EnergieStadt'!G50</f>
        <v>6</v>
      </c>
      <c r="F52" s="2">
        <f>'4 Kommunales Förderprogramm'!I50</f>
        <v>0</v>
      </c>
      <c r="G52" s="2">
        <f>'5 Erneuerbare Wärmeerzeuger'!E50</f>
        <v>9</v>
      </c>
      <c r="H52" s="2">
        <v>9</v>
      </c>
      <c r="I52" s="2">
        <f>'8 PV Ausbaustand'!U50</f>
        <v>2</v>
      </c>
      <c r="J52" s="2">
        <f>'7 Anteil erneuerbare Fahrzeuge'!C50</f>
        <v>2</v>
      </c>
      <c r="K52" s="2">
        <v>1</v>
      </c>
      <c r="L52" s="2">
        <v>7</v>
      </c>
      <c r="M52" s="2">
        <f>'11 Sensibilisierung'!C50</f>
        <v>3</v>
      </c>
      <c r="N52" s="7">
        <v>45</v>
      </c>
      <c r="O52" s="7">
        <v>77</v>
      </c>
      <c r="P52"/>
      <c r="Q52"/>
      <c r="R52"/>
      <c r="S52"/>
    </row>
    <row r="53" spans="1:19" x14ac:dyDescent="0.35">
      <c r="A53" s="3" t="s">
        <v>49</v>
      </c>
      <c r="B53" s="75">
        <f>'1 Leitbild Richtplan Strategie'!C51</f>
        <v>0</v>
      </c>
      <c r="C53" s="75">
        <f>'2 BE Klimapgro. f. Gem.'!C51</f>
        <v>0</v>
      </c>
      <c r="D53" s="2">
        <f>'10 Energiebuchhaltung'!C51</f>
        <v>0</v>
      </c>
      <c r="E53" s="2">
        <f>'3 EnergieStadt'!G51</f>
        <v>0</v>
      </c>
      <c r="F53" s="2">
        <f>'4 Kommunales Förderprogramm'!I51</f>
        <v>0</v>
      </c>
      <c r="G53" s="2">
        <f>'5 Erneuerbare Wärmeerzeuger'!E51</f>
        <v>4</v>
      </c>
      <c r="H53" s="2">
        <v>2</v>
      </c>
      <c r="I53" s="2">
        <f>'8 PV Ausbaustand'!U51</f>
        <v>2</v>
      </c>
      <c r="J53" s="2">
        <f>'7 Anteil erneuerbare Fahrzeuge'!C51</f>
        <v>1</v>
      </c>
      <c r="K53" s="2">
        <v>1</v>
      </c>
      <c r="L53" s="2">
        <v>7</v>
      </c>
      <c r="M53" s="2">
        <f>'11 Sensibilisierung'!C51</f>
        <v>0</v>
      </c>
      <c r="N53" s="7">
        <v>17</v>
      </c>
      <c r="O53" s="7">
        <v>30</v>
      </c>
      <c r="P53"/>
      <c r="Q53"/>
      <c r="R53"/>
      <c r="S53"/>
    </row>
    <row r="54" spans="1:19" x14ac:dyDescent="0.35">
      <c r="A54" s="3" t="s">
        <v>50</v>
      </c>
      <c r="B54" s="75">
        <f>'1 Leitbild Richtplan Strategie'!C52</f>
        <v>2</v>
      </c>
      <c r="C54" s="75">
        <f>'2 BE Klimapgro. f. Gem.'!C52</f>
        <v>4</v>
      </c>
      <c r="D54" s="2">
        <f>'10 Energiebuchhaltung'!C52</f>
        <v>0</v>
      </c>
      <c r="E54" s="2">
        <f>'3 EnergieStadt'!G52</f>
        <v>1</v>
      </c>
      <c r="F54" s="2">
        <f>'4 Kommunales Förderprogramm'!I52</f>
        <v>0</v>
      </c>
      <c r="G54" s="2">
        <f>'5 Erneuerbare Wärmeerzeuger'!E52</f>
        <v>9</v>
      </c>
      <c r="H54" s="2">
        <v>9</v>
      </c>
      <c r="I54" s="2">
        <f>'8 PV Ausbaustand'!U52</f>
        <v>6</v>
      </c>
      <c r="J54" s="2">
        <f>'7 Anteil erneuerbare Fahrzeuge'!C52</f>
        <v>3</v>
      </c>
      <c r="K54" s="2">
        <v>7</v>
      </c>
      <c r="L54" s="2">
        <v>9</v>
      </c>
      <c r="M54" s="2">
        <f>'11 Sensibilisierung'!C52</f>
        <v>0</v>
      </c>
      <c r="N54" s="7">
        <v>50</v>
      </c>
      <c r="O54" s="7">
        <v>88</v>
      </c>
      <c r="P54"/>
      <c r="Q54"/>
      <c r="R54"/>
      <c r="S54"/>
    </row>
    <row r="55" spans="1:19" x14ac:dyDescent="0.35">
      <c r="A55" s="3" t="s">
        <v>51</v>
      </c>
      <c r="B55" s="75">
        <f>'1 Leitbild Richtplan Strategie'!C53</f>
        <v>2</v>
      </c>
      <c r="C55" s="75">
        <f>'2 BE Klimapgro. f. Gem.'!C53</f>
        <v>4</v>
      </c>
      <c r="D55" s="2">
        <f>'10 Energiebuchhaltung'!C53</f>
        <v>2</v>
      </c>
      <c r="E55" s="2">
        <f>'3 EnergieStadt'!G53</f>
        <v>1</v>
      </c>
      <c r="F55" s="2">
        <f>'4 Kommunales Förderprogramm'!I53</f>
        <v>0</v>
      </c>
      <c r="G55" s="2">
        <f>'5 Erneuerbare Wärmeerzeuger'!E53</f>
        <v>6</v>
      </c>
      <c r="H55" s="2">
        <v>2</v>
      </c>
      <c r="I55" s="2">
        <f>'8 PV Ausbaustand'!U53</f>
        <v>6</v>
      </c>
      <c r="J55" s="2">
        <f>'7 Anteil erneuerbare Fahrzeuge'!C53</f>
        <v>3</v>
      </c>
      <c r="K55" s="2">
        <v>1</v>
      </c>
      <c r="L55" s="2">
        <v>9</v>
      </c>
      <c r="M55" s="2">
        <f>'11 Sensibilisierung'!C53</f>
        <v>0</v>
      </c>
      <c r="N55" s="7">
        <v>36</v>
      </c>
      <c r="O55" s="7">
        <v>57</v>
      </c>
      <c r="P55"/>
      <c r="Q55"/>
      <c r="R55"/>
      <c r="S55"/>
    </row>
    <row r="56" spans="1:19" x14ac:dyDescent="0.35">
      <c r="A56" s="3" t="s">
        <v>52</v>
      </c>
      <c r="B56" s="75">
        <f>'1 Leitbild Richtplan Strategie'!C54</f>
        <v>2</v>
      </c>
      <c r="C56" s="75">
        <f>'2 BE Klimapgro. f. Gem.'!C54</f>
        <v>0</v>
      </c>
      <c r="D56" s="2">
        <f>'10 Energiebuchhaltung'!C54</f>
        <v>2</v>
      </c>
      <c r="E56" s="2">
        <f>'3 EnergieStadt'!G54</f>
        <v>0</v>
      </c>
      <c r="F56" s="2">
        <f>'4 Kommunales Förderprogramm'!I54</f>
        <v>0</v>
      </c>
      <c r="G56" s="2">
        <f>'5 Erneuerbare Wärmeerzeuger'!E54</f>
        <v>4</v>
      </c>
      <c r="H56" s="2">
        <v>9</v>
      </c>
      <c r="I56" s="2">
        <f>'8 PV Ausbaustand'!U54</f>
        <v>4</v>
      </c>
      <c r="J56" s="2">
        <f>'7 Anteil erneuerbare Fahrzeuge'!C54</f>
        <v>2</v>
      </c>
      <c r="K56" s="2">
        <v>1</v>
      </c>
      <c r="L56" s="2">
        <v>9</v>
      </c>
      <c r="M56" s="2">
        <f>'11 Sensibilisierung'!C54</f>
        <v>3</v>
      </c>
      <c r="N56" s="7">
        <v>36</v>
      </c>
      <c r="O56" s="7">
        <v>68</v>
      </c>
      <c r="P56"/>
      <c r="Q56"/>
      <c r="R56"/>
      <c r="S56"/>
    </row>
    <row r="57" spans="1:19" x14ac:dyDescent="0.35">
      <c r="A57" s="3" t="s">
        <v>53</v>
      </c>
      <c r="B57" s="75">
        <f>'1 Leitbild Richtplan Strategie'!C55</f>
        <v>0</v>
      </c>
      <c r="C57" s="75">
        <f>'2 BE Klimapgro. f. Gem.'!C55</f>
        <v>0</v>
      </c>
      <c r="D57" s="2">
        <f>'10 Energiebuchhaltung'!C55</f>
        <v>0</v>
      </c>
      <c r="E57" s="2">
        <f>'3 EnergieStadt'!G55</f>
        <v>0</v>
      </c>
      <c r="F57" s="2">
        <f>'4 Kommunales Förderprogramm'!I55</f>
        <v>0</v>
      </c>
      <c r="G57" s="2">
        <f>'5 Erneuerbare Wärmeerzeuger'!E55</f>
        <v>4</v>
      </c>
      <c r="H57" s="2">
        <v>9</v>
      </c>
      <c r="I57" s="2">
        <f>'8 PV Ausbaustand'!U55</f>
        <v>2</v>
      </c>
      <c r="J57" s="2">
        <f>'7 Anteil erneuerbare Fahrzeuge'!C55</f>
        <v>4</v>
      </c>
      <c r="K57" s="2">
        <v>7</v>
      </c>
      <c r="L57" s="2">
        <v>9</v>
      </c>
      <c r="M57" s="2">
        <f>'11 Sensibilisierung'!C55</f>
        <v>0</v>
      </c>
      <c r="N57" s="7">
        <v>35</v>
      </c>
      <c r="O57" s="7">
        <v>66</v>
      </c>
      <c r="P57"/>
      <c r="Q57"/>
      <c r="R57"/>
      <c r="S57"/>
    </row>
    <row r="58" spans="1:19" x14ac:dyDescent="0.35">
      <c r="A58" s="3" t="s">
        <v>54</v>
      </c>
      <c r="B58" s="75">
        <f>'1 Leitbild Richtplan Strategie'!C56</f>
        <v>2</v>
      </c>
      <c r="C58" s="75">
        <f>'2 BE Klimapgro. f. Gem.'!C56</f>
        <v>0</v>
      </c>
      <c r="D58" s="2">
        <f>'10 Energiebuchhaltung'!C56</f>
        <v>0</v>
      </c>
      <c r="E58" s="2">
        <f>'3 EnergieStadt'!G56</f>
        <v>0</v>
      </c>
      <c r="F58" s="2">
        <f>'4 Kommunales Förderprogramm'!I56</f>
        <v>0</v>
      </c>
      <c r="G58" s="2">
        <f>'5 Erneuerbare Wärmeerzeuger'!E56</f>
        <v>6</v>
      </c>
      <c r="H58" s="2">
        <v>9</v>
      </c>
      <c r="I58" s="2">
        <f>'8 PV Ausbaustand'!U56</f>
        <v>2</v>
      </c>
      <c r="J58" s="2">
        <f>'7 Anteil erneuerbare Fahrzeuge'!C56</f>
        <v>3</v>
      </c>
      <c r="K58" s="2">
        <v>3</v>
      </c>
      <c r="L58" s="2">
        <v>9</v>
      </c>
      <c r="M58" s="2">
        <f>'11 Sensibilisierung'!C56</f>
        <v>3</v>
      </c>
      <c r="N58" s="7">
        <v>37</v>
      </c>
      <c r="O58" s="7">
        <v>70</v>
      </c>
      <c r="P58"/>
      <c r="Q58"/>
      <c r="R58"/>
      <c r="S58"/>
    </row>
    <row r="59" spans="1:19" x14ac:dyDescent="0.35">
      <c r="A59" s="3" t="s">
        <v>55</v>
      </c>
      <c r="B59" s="75">
        <f>'1 Leitbild Richtplan Strategie'!C57</f>
        <v>2</v>
      </c>
      <c r="C59" s="75">
        <f>'2 BE Klimapgro. f. Gem.'!C57</f>
        <v>0</v>
      </c>
      <c r="D59" s="2">
        <f>'10 Energiebuchhaltung'!C57</f>
        <v>2</v>
      </c>
      <c r="E59" s="2">
        <f>'3 EnergieStadt'!G57</f>
        <v>0</v>
      </c>
      <c r="F59" s="2">
        <f>'4 Kommunales Förderprogramm'!I57</f>
        <v>3</v>
      </c>
      <c r="G59" s="2">
        <f>'5 Erneuerbare Wärmeerzeuger'!E57</f>
        <v>4</v>
      </c>
      <c r="H59" s="2">
        <v>6</v>
      </c>
      <c r="I59" s="2">
        <f>'8 PV Ausbaustand'!U57</f>
        <v>4</v>
      </c>
      <c r="J59" s="2">
        <f>'7 Anteil erneuerbare Fahrzeuge'!C57</f>
        <v>2</v>
      </c>
      <c r="K59" s="2">
        <v>7</v>
      </c>
      <c r="L59" s="2">
        <v>7</v>
      </c>
      <c r="M59" s="2">
        <f>'11 Sensibilisierung'!C57</f>
        <v>3</v>
      </c>
      <c r="N59" s="7">
        <v>40</v>
      </c>
      <c r="O59" s="7">
        <v>75</v>
      </c>
      <c r="P59"/>
      <c r="Q59"/>
      <c r="R59"/>
      <c r="S59"/>
    </row>
    <row r="60" spans="1:19" x14ac:dyDescent="0.35">
      <c r="A60" s="3" t="s">
        <v>56</v>
      </c>
      <c r="B60" s="75">
        <f>'1 Leitbild Richtplan Strategie'!C58</f>
        <v>0</v>
      </c>
      <c r="C60" s="75">
        <f>'2 BE Klimapgro. f. Gem.'!C58</f>
        <v>0</v>
      </c>
      <c r="D60" s="2">
        <f>'10 Energiebuchhaltung'!C58</f>
        <v>2</v>
      </c>
      <c r="E60" s="2">
        <f>'3 EnergieStadt'!G58</f>
        <v>0</v>
      </c>
      <c r="F60" s="2">
        <f>'4 Kommunales Förderprogramm'!I58</f>
        <v>6</v>
      </c>
      <c r="G60" s="2">
        <f>'5 Erneuerbare Wärmeerzeuger'!E58</f>
        <v>6</v>
      </c>
      <c r="H60" s="2">
        <v>1</v>
      </c>
      <c r="I60" s="2">
        <f>'8 PV Ausbaustand'!U58</f>
        <v>6</v>
      </c>
      <c r="J60" s="2">
        <f>'7 Anteil erneuerbare Fahrzeuge'!C58</f>
        <v>4</v>
      </c>
      <c r="K60" s="2">
        <v>0</v>
      </c>
      <c r="L60" s="2">
        <v>9</v>
      </c>
      <c r="M60" s="2">
        <f>'11 Sensibilisierung'!C58</f>
        <v>0</v>
      </c>
      <c r="N60" s="7">
        <v>34</v>
      </c>
      <c r="O60" s="7">
        <v>61</v>
      </c>
      <c r="P60"/>
      <c r="Q60"/>
      <c r="R60"/>
      <c r="S60"/>
    </row>
    <row r="61" spans="1:19" x14ac:dyDescent="0.35">
      <c r="A61" s="3" t="s">
        <v>57</v>
      </c>
      <c r="B61" s="75">
        <f>'1 Leitbild Richtplan Strategie'!C59</f>
        <v>2</v>
      </c>
      <c r="C61" s="75">
        <f>'2 BE Klimapgro. f. Gem.'!C59</f>
        <v>0</v>
      </c>
      <c r="D61" s="2">
        <f>'10 Energiebuchhaltung'!C59</f>
        <v>2</v>
      </c>
      <c r="E61" s="2">
        <f>'3 EnergieStadt'!G59</f>
        <v>0</v>
      </c>
      <c r="F61" s="2">
        <f>'4 Kommunales Förderprogramm'!I59</f>
        <v>3</v>
      </c>
      <c r="G61" s="2">
        <f>'5 Erneuerbare Wärmeerzeuger'!E59</f>
        <v>2</v>
      </c>
      <c r="H61" s="2">
        <v>4</v>
      </c>
      <c r="I61" s="2">
        <f>'8 PV Ausbaustand'!U59</f>
        <v>2</v>
      </c>
      <c r="J61" s="2">
        <f>'7 Anteil erneuerbare Fahrzeuge'!C59</f>
        <v>2</v>
      </c>
      <c r="K61" s="2">
        <v>0</v>
      </c>
      <c r="L61" s="2">
        <v>3</v>
      </c>
      <c r="M61" s="2">
        <f>'11 Sensibilisierung'!C59</f>
        <v>3</v>
      </c>
      <c r="N61" s="7">
        <v>23</v>
      </c>
      <c r="O61" s="7">
        <v>45</v>
      </c>
      <c r="P61"/>
      <c r="Q61"/>
      <c r="R61"/>
      <c r="S61"/>
    </row>
    <row r="62" spans="1:19" x14ac:dyDescent="0.35">
      <c r="A62" s="3" t="s">
        <v>58</v>
      </c>
      <c r="B62" s="75">
        <f>'1 Leitbild Richtplan Strategie'!C60</f>
        <v>0</v>
      </c>
      <c r="C62" s="75">
        <f>'2 BE Klimapgro. f. Gem.'!C60</f>
        <v>0</v>
      </c>
      <c r="D62" s="2">
        <f>'10 Energiebuchhaltung'!C60</f>
        <v>0</v>
      </c>
      <c r="E62" s="2">
        <f>'3 EnergieStadt'!G60</f>
        <v>0</v>
      </c>
      <c r="F62" s="2">
        <f>'4 Kommunales Förderprogramm'!I60</f>
        <v>0</v>
      </c>
      <c r="G62" s="2">
        <f>'5 Erneuerbare Wärmeerzeuger'!E60</f>
        <v>9</v>
      </c>
      <c r="H62" s="2">
        <v>9</v>
      </c>
      <c r="I62" s="2">
        <f>'8 PV Ausbaustand'!U60</f>
        <v>4</v>
      </c>
      <c r="J62" s="2">
        <f>'7 Anteil erneuerbare Fahrzeuge'!C60</f>
        <v>3</v>
      </c>
      <c r="K62" s="2">
        <v>1</v>
      </c>
      <c r="L62" s="2">
        <v>9</v>
      </c>
      <c r="M62" s="2">
        <f>'11 Sensibilisierung'!C60</f>
        <v>0</v>
      </c>
      <c r="N62" s="7">
        <v>35</v>
      </c>
      <c r="O62" s="7">
        <v>66</v>
      </c>
      <c r="P62"/>
      <c r="Q62"/>
      <c r="R62"/>
      <c r="S62"/>
    </row>
    <row r="63" spans="1:19" x14ac:dyDescent="0.35">
      <c r="A63" s="3" t="s">
        <v>59</v>
      </c>
      <c r="B63" s="75">
        <f>'1 Leitbild Richtplan Strategie'!C61</f>
        <v>0</v>
      </c>
      <c r="C63" s="75">
        <f>'2 BE Klimapgro. f. Gem.'!C61</f>
        <v>0</v>
      </c>
      <c r="D63" s="2">
        <f>'10 Energiebuchhaltung'!C61</f>
        <v>2</v>
      </c>
      <c r="E63" s="2">
        <f>'3 EnergieStadt'!G61</f>
        <v>0</v>
      </c>
      <c r="F63" s="2">
        <f>'4 Kommunales Förderprogramm'!I61</f>
        <v>0</v>
      </c>
      <c r="G63" s="2">
        <f>'5 Erneuerbare Wärmeerzeuger'!E61</f>
        <v>6</v>
      </c>
      <c r="H63" s="2">
        <v>9</v>
      </c>
      <c r="I63" s="2">
        <f>'8 PV Ausbaustand'!U61</f>
        <v>9</v>
      </c>
      <c r="J63" s="2">
        <f>'7 Anteil erneuerbare Fahrzeuge'!C61</f>
        <v>3</v>
      </c>
      <c r="K63" s="2">
        <v>1</v>
      </c>
      <c r="L63" s="2">
        <v>9</v>
      </c>
      <c r="M63" s="2">
        <f>'11 Sensibilisierung'!C61</f>
        <v>3</v>
      </c>
      <c r="N63" s="7">
        <v>42</v>
      </c>
      <c r="O63" s="7">
        <v>75</v>
      </c>
      <c r="P63"/>
      <c r="Q63"/>
      <c r="R63"/>
      <c r="S63"/>
    </row>
    <row r="64" spans="1:19" x14ac:dyDescent="0.35">
      <c r="A64" s="3" t="s">
        <v>60</v>
      </c>
      <c r="B64" s="75">
        <f>'1 Leitbild Richtplan Strategie'!C62</f>
        <v>0</v>
      </c>
      <c r="C64" s="75">
        <f>'2 BE Klimapgro. f. Gem.'!C62</f>
        <v>0</v>
      </c>
      <c r="D64" s="2">
        <f>'10 Energiebuchhaltung'!C62</f>
        <v>0</v>
      </c>
      <c r="E64" s="2">
        <f>'3 EnergieStadt'!G62</f>
        <v>0</v>
      </c>
      <c r="F64" s="2">
        <f>'4 Kommunales Förderprogramm'!I62</f>
        <v>0</v>
      </c>
      <c r="G64" s="2">
        <f>'5 Erneuerbare Wärmeerzeuger'!E62</f>
        <v>9</v>
      </c>
      <c r="H64" s="2">
        <v>9</v>
      </c>
      <c r="I64" s="2">
        <f>'8 PV Ausbaustand'!U62</f>
        <v>4</v>
      </c>
      <c r="J64" s="2">
        <f>'7 Anteil erneuerbare Fahrzeuge'!C62</f>
        <v>5</v>
      </c>
      <c r="K64" s="2">
        <v>1</v>
      </c>
      <c r="L64" s="2">
        <v>7</v>
      </c>
      <c r="M64" s="2">
        <f>'11 Sensibilisierung'!C62</f>
        <v>0</v>
      </c>
      <c r="N64" s="7">
        <v>35</v>
      </c>
      <c r="O64" s="7">
        <v>71</v>
      </c>
      <c r="P64"/>
      <c r="Q64"/>
      <c r="R64"/>
      <c r="S64"/>
    </row>
    <row r="65" spans="1:19" x14ac:dyDescent="0.35">
      <c r="A65" s="3" t="s">
        <v>61</v>
      </c>
      <c r="B65" s="75">
        <f>'1 Leitbild Richtplan Strategie'!C63</f>
        <v>0</v>
      </c>
      <c r="C65" s="75">
        <f>'2 BE Klimapgro. f. Gem.'!C63</f>
        <v>4</v>
      </c>
      <c r="D65" s="2">
        <f>'10 Energiebuchhaltung'!C63</f>
        <v>2</v>
      </c>
      <c r="E65" s="2">
        <f>'3 EnergieStadt'!G63</f>
        <v>6</v>
      </c>
      <c r="F65" s="2">
        <f>'4 Kommunales Förderprogramm'!I63</f>
        <v>6</v>
      </c>
      <c r="G65" s="2">
        <f>'5 Erneuerbare Wärmeerzeuger'!E63</f>
        <v>6</v>
      </c>
      <c r="H65" s="2">
        <v>9</v>
      </c>
      <c r="I65" s="2">
        <f>'8 PV Ausbaustand'!U63</f>
        <v>1</v>
      </c>
      <c r="J65" s="2">
        <f>'7 Anteil erneuerbare Fahrzeuge'!C63</f>
        <v>4</v>
      </c>
      <c r="K65" s="2">
        <v>9</v>
      </c>
      <c r="L65" s="2">
        <v>9</v>
      </c>
      <c r="M65" s="2">
        <f>'11 Sensibilisierung'!C63</f>
        <v>3</v>
      </c>
      <c r="N65" s="7">
        <v>59</v>
      </c>
      <c r="O65" s="7">
        <v>100</v>
      </c>
      <c r="P65"/>
      <c r="Q65"/>
      <c r="R65"/>
      <c r="S65"/>
    </row>
    <row r="66" spans="1:19" x14ac:dyDescent="0.35">
      <c r="N66"/>
      <c r="O66"/>
      <c r="P66"/>
      <c r="Q66"/>
      <c r="R66"/>
      <c r="S66"/>
    </row>
  </sheetData>
  <mergeCells count="1">
    <mergeCell ref="A1:D1"/>
  </mergeCells>
  <conditionalFormatting sqref="O5:O65">
    <cfRule type="cellIs" dxfId="5" priority="1" operator="between">
      <formula>85</formula>
      <formula>100</formula>
    </cfRule>
    <cfRule type="cellIs" dxfId="4" priority="2" operator="between">
      <formula>68</formula>
      <formula>84</formula>
    </cfRule>
    <cfRule type="cellIs" dxfId="3" priority="3" operator="between">
      <formula>51</formula>
      <formula>67</formula>
    </cfRule>
    <cfRule type="cellIs" dxfId="2" priority="4" operator="between">
      <formula>34</formula>
      <formula>50</formula>
    </cfRule>
    <cfRule type="cellIs" dxfId="1" priority="5" operator="between">
      <formula>17</formula>
      <formula>33</formula>
    </cfRule>
    <cfRule type="cellIs" dxfId="0" priority="6" operator="between">
      <formula>0</formula>
      <formula>16</formula>
    </cfRule>
  </conditionalFormatting>
  <pageMargins left="0.70866141732283472" right="0.70866141732283472" top="0.78740157480314965" bottom="0.78740157480314965" header="0.31496062992125984" footer="0.31496062992125984"/>
  <pageSetup paperSize="8" scale="6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73263-3B65-459B-9AC5-0A15B66D88EE}">
  <dimension ref="A1:B63"/>
  <sheetViews>
    <sheetView topLeftCell="A25" workbookViewId="0">
      <selection activeCell="I36" sqref="I36"/>
    </sheetView>
  </sheetViews>
  <sheetFormatPr baseColWidth="10" defaultColWidth="11.44140625" defaultRowHeight="16.2" x14ac:dyDescent="0.35"/>
  <cols>
    <col min="1" max="1" width="24.44140625" style="5" customWidth="1"/>
    <col min="2" max="16384" width="11.44140625" style="7"/>
  </cols>
  <sheetData>
    <row r="1" spans="1:2" x14ac:dyDescent="0.35">
      <c r="A1" s="6" t="s">
        <v>0</v>
      </c>
    </row>
    <row r="3" spans="1:2" x14ac:dyDescent="0.35">
      <c r="A3" s="3" t="s">
        <v>1</v>
      </c>
      <c r="B3" s="7" t="s">
        <v>124</v>
      </c>
    </row>
    <row r="4" spans="1:2" x14ac:dyDescent="0.35">
      <c r="A4" s="3" t="s">
        <v>2</v>
      </c>
      <c r="B4" s="7" t="s">
        <v>125</v>
      </c>
    </row>
    <row r="5" spans="1:2" x14ac:dyDescent="0.35">
      <c r="A5" s="3" t="s">
        <v>3</v>
      </c>
      <c r="B5" s="7" t="s">
        <v>126</v>
      </c>
    </row>
    <row r="6" spans="1:2" x14ac:dyDescent="0.35">
      <c r="A6" s="3" t="s">
        <v>4</v>
      </c>
      <c r="B6" s="7" t="s">
        <v>127</v>
      </c>
    </row>
    <row r="7" spans="1:2" x14ac:dyDescent="0.35">
      <c r="A7" s="3" t="s">
        <v>5</v>
      </c>
      <c r="B7" s="7" t="s">
        <v>128</v>
      </c>
    </row>
    <row r="8" spans="1:2" x14ac:dyDescent="0.35">
      <c r="A8" s="3" t="s">
        <v>6</v>
      </c>
      <c r="B8" s="7" t="s">
        <v>129</v>
      </c>
    </row>
    <row r="9" spans="1:2" x14ac:dyDescent="0.35">
      <c r="A9" s="3" t="s">
        <v>7</v>
      </c>
      <c r="B9" s="7" t="s">
        <v>130</v>
      </c>
    </row>
    <row r="10" spans="1:2" x14ac:dyDescent="0.35">
      <c r="A10" s="3" t="s">
        <v>8</v>
      </c>
      <c r="B10" s="7" t="s">
        <v>131</v>
      </c>
    </row>
    <row r="11" spans="1:2" x14ac:dyDescent="0.35">
      <c r="A11" s="3" t="s">
        <v>9</v>
      </c>
      <c r="B11" s="7" t="s">
        <v>132</v>
      </c>
    </row>
    <row r="12" spans="1:2" x14ac:dyDescent="0.35">
      <c r="A12" s="3" t="s">
        <v>11</v>
      </c>
      <c r="B12" s="7" t="s">
        <v>134</v>
      </c>
    </row>
    <row r="13" spans="1:2" x14ac:dyDescent="0.35">
      <c r="A13" s="3" t="s">
        <v>10</v>
      </c>
      <c r="B13" s="7" t="s">
        <v>133</v>
      </c>
    </row>
    <row r="14" spans="1:2" x14ac:dyDescent="0.35">
      <c r="A14" s="3" t="s">
        <v>12</v>
      </c>
      <c r="B14" s="7" t="s">
        <v>135</v>
      </c>
    </row>
    <row r="15" spans="1:2" x14ac:dyDescent="0.35">
      <c r="A15" s="3" t="s">
        <v>13</v>
      </c>
      <c r="B15" s="7" t="s">
        <v>136</v>
      </c>
    </row>
    <row r="16" spans="1:2" x14ac:dyDescent="0.35">
      <c r="A16" s="3" t="s">
        <v>14</v>
      </c>
      <c r="B16" s="7" t="s">
        <v>137</v>
      </c>
    </row>
    <row r="17" spans="1:2" x14ac:dyDescent="0.35">
      <c r="A17" s="3" t="s">
        <v>15</v>
      </c>
      <c r="B17" s="7" t="s">
        <v>138</v>
      </c>
    </row>
    <row r="18" spans="1:2" x14ac:dyDescent="0.35">
      <c r="A18" s="3" t="s">
        <v>16</v>
      </c>
      <c r="B18" s="7" t="s">
        <v>139</v>
      </c>
    </row>
    <row r="19" spans="1:2" x14ac:dyDescent="0.35">
      <c r="A19" s="3" t="s">
        <v>17</v>
      </c>
      <c r="B19" s="7" t="s">
        <v>140</v>
      </c>
    </row>
    <row r="20" spans="1:2" x14ac:dyDescent="0.35">
      <c r="A20" s="3" t="s">
        <v>18</v>
      </c>
      <c r="B20" s="7" t="s">
        <v>141</v>
      </c>
    </row>
    <row r="21" spans="1:2" x14ac:dyDescent="0.35">
      <c r="A21" s="3" t="s">
        <v>19</v>
      </c>
      <c r="B21" s="7" t="s">
        <v>142</v>
      </c>
    </row>
    <row r="22" spans="1:2" x14ac:dyDescent="0.35">
      <c r="A22" s="3" t="s">
        <v>20</v>
      </c>
      <c r="B22" s="7" t="s">
        <v>143</v>
      </c>
    </row>
    <row r="23" spans="1:2" x14ac:dyDescent="0.35">
      <c r="A23" s="3" t="s">
        <v>21</v>
      </c>
      <c r="B23" s="7" t="s">
        <v>144</v>
      </c>
    </row>
    <row r="24" spans="1:2" x14ac:dyDescent="0.35">
      <c r="A24" s="3" t="s">
        <v>22</v>
      </c>
      <c r="B24" s="7" t="s">
        <v>145</v>
      </c>
    </row>
    <row r="25" spans="1:2" x14ac:dyDescent="0.35">
      <c r="A25" s="3" t="s">
        <v>23</v>
      </c>
      <c r="B25" s="7" t="s">
        <v>146</v>
      </c>
    </row>
    <row r="26" spans="1:2" x14ac:dyDescent="0.35">
      <c r="A26" s="3" t="s">
        <v>24</v>
      </c>
      <c r="B26" s="7" t="s">
        <v>147</v>
      </c>
    </row>
    <row r="27" spans="1:2" x14ac:dyDescent="0.35">
      <c r="A27" s="3" t="s">
        <v>25</v>
      </c>
      <c r="B27" s="7" t="s">
        <v>148</v>
      </c>
    </row>
    <row r="28" spans="1:2" x14ac:dyDescent="0.35">
      <c r="A28" s="3" t="s">
        <v>26</v>
      </c>
      <c r="B28" s="7" t="s">
        <v>149</v>
      </c>
    </row>
    <row r="29" spans="1:2" x14ac:dyDescent="0.35">
      <c r="A29" s="3" t="s">
        <v>27</v>
      </c>
      <c r="B29" s="7" t="s">
        <v>150</v>
      </c>
    </row>
    <row r="30" spans="1:2" x14ac:dyDescent="0.35">
      <c r="A30" s="3" t="s">
        <v>28</v>
      </c>
      <c r="B30" s="7" t="s">
        <v>151</v>
      </c>
    </row>
    <row r="31" spans="1:2" x14ac:dyDescent="0.35">
      <c r="A31" s="3" t="s">
        <v>29</v>
      </c>
      <c r="B31" s="7" t="s">
        <v>152</v>
      </c>
    </row>
    <row r="32" spans="1:2" x14ac:dyDescent="0.35">
      <c r="A32" s="3" t="s">
        <v>30</v>
      </c>
      <c r="B32" s="7" t="s">
        <v>153</v>
      </c>
    </row>
    <row r="33" spans="1:2" x14ac:dyDescent="0.35">
      <c r="A33" s="3" t="s">
        <v>31</v>
      </c>
      <c r="B33" s="7" t="s">
        <v>154</v>
      </c>
    </row>
    <row r="34" spans="1:2" x14ac:dyDescent="0.35">
      <c r="A34" s="3" t="s">
        <v>32</v>
      </c>
      <c r="B34" s="7" t="s">
        <v>155</v>
      </c>
    </row>
    <row r="35" spans="1:2" x14ac:dyDescent="0.35">
      <c r="A35" s="3" t="s">
        <v>33</v>
      </c>
      <c r="B35" s="7" t="s">
        <v>156</v>
      </c>
    </row>
    <row r="36" spans="1:2" x14ac:dyDescent="0.35">
      <c r="A36" s="3" t="s">
        <v>34</v>
      </c>
      <c r="B36" s="7" t="s">
        <v>157</v>
      </c>
    </row>
    <row r="37" spans="1:2" x14ac:dyDescent="0.35">
      <c r="A37" s="3" t="s">
        <v>35</v>
      </c>
      <c r="B37" s="118" t="s">
        <v>158</v>
      </c>
    </row>
    <row r="38" spans="1:2" x14ac:dyDescent="0.35">
      <c r="A38" s="3" t="s">
        <v>36</v>
      </c>
      <c r="B38" s="7" t="s">
        <v>159</v>
      </c>
    </row>
    <row r="39" spans="1:2" x14ac:dyDescent="0.35">
      <c r="A39" s="3" t="s">
        <v>37</v>
      </c>
      <c r="B39" s="7" t="s">
        <v>160</v>
      </c>
    </row>
    <row r="40" spans="1:2" x14ac:dyDescent="0.35">
      <c r="A40" s="3" t="s">
        <v>38</v>
      </c>
      <c r="B40" s="7" t="s">
        <v>161</v>
      </c>
    </row>
    <row r="41" spans="1:2" x14ac:dyDescent="0.35">
      <c r="A41" s="3" t="s">
        <v>39</v>
      </c>
      <c r="B41" s="7" t="s">
        <v>162</v>
      </c>
    </row>
    <row r="42" spans="1:2" x14ac:dyDescent="0.35">
      <c r="A42" s="3" t="s">
        <v>40</v>
      </c>
      <c r="B42" s="7" t="s">
        <v>163</v>
      </c>
    </row>
    <row r="43" spans="1:2" x14ac:dyDescent="0.35">
      <c r="A43" s="3" t="s">
        <v>41</v>
      </c>
      <c r="B43" s="7" t="s">
        <v>164</v>
      </c>
    </row>
    <row r="44" spans="1:2" x14ac:dyDescent="0.35">
      <c r="A44" s="3" t="s">
        <v>42</v>
      </c>
      <c r="B44" s="7" t="s">
        <v>165</v>
      </c>
    </row>
    <row r="45" spans="1:2" x14ac:dyDescent="0.35">
      <c r="A45" s="3" t="s">
        <v>43</v>
      </c>
      <c r="B45" s="86" t="s">
        <v>166</v>
      </c>
    </row>
    <row r="46" spans="1:2" x14ac:dyDescent="0.35">
      <c r="A46" s="3" t="s">
        <v>44</v>
      </c>
      <c r="B46" s="7" t="s">
        <v>167</v>
      </c>
    </row>
    <row r="47" spans="1:2" x14ac:dyDescent="0.35">
      <c r="A47" s="3" t="s">
        <v>45</v>
      </c>
      <c r="B47" s="7" t="s">
        <v>168</v>
      </c>
    </row>
    <row r="48" spans="1:2" x14ac:dyDescent="0.35">
      <c r="A48" s="3" t="s">
        <v>46</v>
      </c>
      <c r="B48" s="7" t="s">
        <v>169</v>
      </c>
    </row>
    <row r="49" spans="1:2" x14ac:dyDescent="0.35">
      <c r="A49" s="3" t="s">
        <v>47</v>
      </c>
      <c r="B49" s="7" t="s">
        <v>170</v>
      </c>
    </row>
    <row r="50" spans="1:2" x14ac:dyDescent="0.35">
      <c r="A50" s="3" t="s">
        <v>48</v>
      </c>
      <c r="B50" s="7" t="s">
        <v>171</v>
      </c>
    </row>
    <row r="51" spans="1:2" x14ac:dyDescent="0.35">
      <c r="A51" s="3" t="s">
        <v>49</v>
      </c>
      <c r="B51" s="7" t="s">
        <v>172</v>
      </c>
    </row>
    <row r="52" spans="1:2" x14ac:dyDescent="0.35">
      <c r="A52" s="3" t="s">
        <v>50</v>
      </c>
      <c r="B52" s="7" t="s">
        <v>173</v>
      </c>
    </row>
    <row r="53" spans="1:2" x14ac:dyDescent="0.35">
      <c r="A53" s="3" t="s">
        <v>51</v>
      </c>
      <c r="B53" s="7" t="s">
        <v>174</v>
      </c>
    </row>
    <row r="54" spans="1:2" x14ac:dyDescent="0.35">
      <c r="A54" s="3" t="s">
        <v>52</v>
      </c>
      <c r="B54" s="7" t="s">
        <v>175</v>
      </c>
    </row>
    <row r="55" spans="1:2" x14ac:dyDescent="0.35">
      <c r="A55" s="3" t="s">
        <v>53</v>
      </c>
      <c r="B55" s="7" t="s">
        <v>176</v>
      </c>
    </row>
    <row r="56" spans="1:2" x14ac:dyDescent="0.35">
      <c r="A56" s="3" t="s">
        <v>54</v>
      </c>
      <c r="B56" s="7" t="s">
        <v>177</v>
      </c>
    </row>
    <row r="57" spans="1:2" x14ac:dyDescent="0.35">
      <c r="A57" s="3" t="s">
        <v>55</v>
      </c>
      <c r="B57" s="7" t="s">
        <v>178</v>
      </c>
    </row>
    <row r="58" spans="1:2" x14ac:dyDescent="0.35">
      <c r="A58" s="3" t="s">
        <v>56</v>
      </c>
      <c r="B58" s="7" t="s">
        <v>179</v>
      </c>
    </row>
    <row r="59" spans="1:2" x14ac:dyDescent="0.35">
      <c r="A59" s="3" t="s">
        <v>57</v>
      </c>
      <c r="B59" s="7" t="s">
        <v>180</v>
      </c>
    </row>
    <row r="60" spans="1:2" x14ac:dyDescent="0.35">
      <c r="A60" s="3" t="s">
        <v>58</v>
      </c>
      <c r="B60" s="7" t="s">
        <v>181</v>
      </c>
    </row>
    <row r="61" spans="1:2" x14ac:dyDescent="0.35">
      <c r="A61" s="3" t="s">
        <v>59</v>
      </c>
      <c r="B61" s="7" t="s">
        <v>182</v>
      </c>
    </row>
    <row r="62" spans="1:2" x14ac:dyDescent="0.35">
      <c r="A62" s="3" t="s">
        <v>60</v>
      </c>
      <c r="B62" s="7" t="s">
        <v>183</v>
      </c>
    </row>
    <row r="63" spans="1:2" x14ac:dyDescent="0.35">
      <c r="A63" s="3" t="s">
        <v>61</v>
      </c>
      <c r="B63" s="7" t="s">
        <v>184</v>
      </c>
    </row>
  </sheetData>
  <hyperlinks>
    <hyperlink ref="B45" r:id="rId1" xr:uid="{324ED867-7A99-4282-8D72-0D617EB8B4EB}"/>
    <hyperlink ref="B37" r:id="rId2" xr:uid="{B8804F38-06F1-48DC-9BDB-8A69BBB67DA0}"/>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E4FF4-4D3D-4AFE-A6C9-BE6A9D4C4D7F}">
  <dimension ref="A1:J69"/>
  <sheetViews>
    <sheetView topLeftCell="A7" workbookViewId="0">
      <selection activeCell="B17" sqref="B17"/>
    </sheetView>
  </sheetViews>
  <sheetFormatPr baseColWidth="10" defaultColWidth="11.44140625" defaultRowHeight="16.2" x14ac:dyDescent="0.35"/>
  <cols>
    <col min="1" max="1" width="24.44140625" style="2" customWidth="1"/>
    <col min="2" max="2" width="50.88671875" style="7" customWidth="1"/>
    <col min="3" max="3" width="11.44140625" style="7"/>
    <col min="4" max="4" width="7.33203125" style="7" customWidth="1"/>
    <col min="5" max="5" width="41.33203125" style="7" customWidth="1"/>
    <col min="6" max="16384" width="11.44140625" style="7"/>
  </cols>
  <sheetData>
    <row r="1" spans="1:10" ht="16.8" thickBot="1" x14ac:dyDescent="0.4">
      <c r="A1" s="89" t="s">
        <v>0</v>
      </c>
      <c r="B1" s="90" t="s">
        <v>118</v>
      </c>
      <c r="C1" s="88" t="s">
        <v>108</v>
      </c>
      <c r="D1" s="89"/>
      <c r="E1" s="88" t="s">
        <v>119</v>
      </c>
      <c r="G1" s="21" t="s">
        <v>254</v>
      </c>
      <c r="H1" s="21"/>
      <c r="I1" s="21"/>
      <c r="J1" s="21"/>
    </row>
    <row r="3" spans="1:10" x14ac:dyDescent="0.35">
      <c r="A3" s="3" t="s">
        <v>1</v>
      </c>
      <c r="B3" s="7" t="s">
        <v>117</v>
      </c>
      <c r="C3" s="7">
        <f t="shared" ref="C3:C34" si="0">IF(B3="Ja",$B$68,$B$69)</f>
        <v>0</v>
      </c>
    </row>
    <row r="4" spans="1:10" s="21" customFormat="1" x14ac:dyDescent="0.35">
      <c r="A4" s="106" t="s">
        <v>2</v>
      </c>
      <c r="B4" s="21" t="s">
        <v>117</v>
      </c>
      <c r="C4" s="21">
        <f t="shared" si="0"/>
        <v>0</v>
      </c>
    </row>
    <row r="5" spans="1:10" s="21" customFormat="1" x14ac:dyDescent="0.35">
      <c r="A5" s="106" t="s">
        <v>3</v>
      </c>
      <c r="B5" s="21" t="s">
        <v>117</v>
      </c>
      <c r="C5" s="21">
        <f t="shared" si="0"/>
        <v>0</v>
      </c>
    </row>
    <row r="6" spans="1:10" s="21" customFormat="1" x14ac:dyDescent="0.35">
      <c r="A6" s="106" t="s">
        <v>4</v>
      </c>
      <c r="B6" s="21" t="s">
        <v>117</v>
      </c>
      <c r="C6" s="21">
        <f t="shared" si="0"/>
        <v>0</v>
      </c>
    </row>
    <row r="7" spans="1:10" s="21" customFormat="1" x14ac:dyDescent="0.35">
      <c r="A7" s="106" t="s">
        <v>5</v>
      </c>
      <c r="B7" s="21" t="s">
        <v>121</v>
      </c>
      <c r="C7" s="21">
        <f t="shared" si="0"/>
        <v>2</v>
      </c>
      <c r="E7" s="110" t="s">
        <v>330</v>
      </c>
    </row>
    <row r="8" spans="1:10" s="21" customFormat="1" ht="87.75" customHeight="1" x14ac:dyDescent="0.35">
      <c r="A8" s="106" t="s">
        <v>6</v>
      </c>
      <c r="B8" s="21" t="s">
        <v>121</v>
      </c>
      <c r="C8" s="21">
        <f t="shared" si="0"/>
        <v>2</v>
      </c>
      <c r="E8" s="107" t="s">
        <v>271</v>
      </c>
    </row>
    <row r="9" spans="1:10" s="21" customFormat="1" x14ac:dyDescent="0.35">
      <c r="A9" s="106" t="s">
        <v>7</v>
      </c>
      <c r="B9" s="21" t="s">
        <v>121</v>
      </c>
      <c r="C9" s="21">
        <f t="shared" si="0"/>
        <v>2</v>
      </c>
      <c r="E9" s="110" t="s">
        <v>302</v>
      </c>
    </row>
    <row r="10" spans="1:10" s="21" customFormat="1" x14ac:dyDescent="0.35">
      <c r="A10" s="106" t="s">
        <v>8</v>
      </c>
      <c r="B10" s="21" t="s">
        <v>117</v>
      </c>
      <c r="C10" s="21">
        <f t="shared" si="0"/>
        <v>0</v>
      </c>
    </row>
    <row r="11" spans="1:10" s="21" customFormat="1" x14ac:dyDescent="0.35">
      <c r="A11" s="106" t="s">
        <v>9</v>
      </c>
      <c r="B11" s="21" t="s">
        <v>117</v>
      </c>
      <c r="C11" s="21">
        <f t="shared" si="0"/>
        <v>0</v>
      </c>
    </row>
    <row r="12" spans="1:10" s="21" customFormat="1" x14ac:dyDescent="0.35">
      <c r="A12" s="106" t="s">
        <v>11</v>
      </c>
      <c r="B12" s="21" t="s">
        <v>117</v>
      </c>
      <c r="C12" s="21">
        <f t="shared" si="0"/>
        <v>0</v>
      </c>
    </row>
    <row r="13" spans="1:10" s="21" customFormat="1" ht="64.8" x14ac:dyDescent="0.35">
      <c r="A13" s="106" t="s">
        <v>10</v>
      </c>
      <c r="B13" s="21" t="s">
        <v>121</v>
      </c>
      <c r="C13" s="21">
        <f t="shared" si="0"/>
        <v>2</v>
      </c>
      <c r="E13" s="107" t="s">
        <v>120</v>
      </c>
    </row>
    <row r="14" spans="1:10" s="21" customFormat="1" x14ac:dyDescent="0.35">
      <c r="A14" s="106" t="s">
        <v>12</v>
      </c>
      <c r="B14" s="21" t="s">
        <v>117</v>
      </c>
      <c r="C14" s="21">
        <f t="shared" si="0"/>
        <v>0</v>
      </c>
    </row>
    <row r="15" spans="1:10" s="21" customFormat="1" x14ac:dyDescent="0.35">
      <c r="A15" s="106" t="s">
        <v>13</v>
      </c>
      <c r="B15" s="21" t="s">
        <v>117</v>
      </c>
      <c r="C15" s="21">
        <f t="shared" si="0"/>
        <v>0</v>
      </c>
    </row>
    <row r="16" spans="1:10" s="21" customFormat="1" x14ac:dyDescent="0.35">
      <c r="A16" s="106" t="s">
        <v>14</v>
      </c>
      <c r="B16" s="21" t="s">
        <v>117</v>
      </c>
      <c r="C16" s="21">
        <f t="shared" si="0"/>
        <v>0</v>
      </c>
    </row>
    <row r="17" spans="1:7" s="21" customFormat="1" ht="64.8" x14ac:dyDescent="0.35">
      <c r="A17" s="106" t="s">
        <v>15</v>
      </c>
      <c r="B17" s="21" t="s">
        <v>121</v>
      </c>
      <c r="C17" s="21">
        <f t="shared" si="0"/>
        <v>2</v>
      </c>
      <c r="E17" s="107" t="s">
        <v>122</v>
      </c>
    </row>
    <row r="18" spans="1:7" s="21" customFormat="1" x14ac:dyDescent="0.35">
      <c r="A18" s="106" t="s">
        <v>16</v>
      </c>
      <c r="B18" s="21" t="s">
        <v>117</v>
      </c>
      <c r="C18" s="21">
        <f t="shared" si="0"/>
        <v>0</v>
      </c>
    </row>
    <row r="19" spans="1:7" s="21" customFormat="1" x14ac:dyDescent="0.35">
      <c r="A19" s="106" t="s">
        <v>17</v>
      </c>
      <c r="B19" s="21" t="s">
        <v>117</v>
      </c>
      <c r="C19" s="21">
        <f t="shared" si="0"/>
        <v>0</v>
      </c>
    </row>
    <row r="20" spans="1:7" s="21" customFormat="1" x14ac:dyDescent="0.35">
      <c r="A20" s="106" t="s">
        <v>18</v>
      </c>
      <c r="B20" s="21" t="s">
        <v>117</v>
      </c>
      <c r="C20" s="21">
        <f t="shared" si="0"/>
        <v>0</v>
      </c>
    </row>
    <row r="21" spans="1:7" s="21" customFormat="1" x14ac:dyDescent="0.35">
      <c r="A21" s="106" t="s">
        <v>19</v>
      </c>
      <c r="B21" s="21" t="s">
        <v>117</v>
      </c>
      <c r="C21" s="21">
        <f t="shared" si="0"/>
        <v>0</v>
      </c>
    </row>
    <row r="22" spans="1:7" s="21" customFormat="1" x14ac:dyDescent="0.35">
      <c r="A22" s="106" t="s">
        <v>20</v>
      </c>
      <c r="B22" s="21" t="s">
        <v>117</v>
      </c>
      <c r="C22" s="21">
        <f t="shared" si="0"/>
        <v>0</v>
      </c>
    </row>
    <row r="23" spans="1:7" s="21" customFormat="1" x14ac:dyDescent="0.35">
      <c r="A23" s="106" t="s">
        <v>21</v>
      </c>
      <c r="B23" s="21" t="s">
        <v>117</v>
      </c>
      <c r="C23" s="21">
        <f t="shared" si="0"/>
        <v>0</v>
      </c>
    </row>
    <row r="24" spans="1:7" s="21" customFormat="1" x14ac:dyDescent="0.35">
      <c r="A24" s="106" t="s">
        <v>22</v>
      </c>
      <c r="B24" s="21" t="s">
        <v>117</v>
      </c>
      <c r="C24" s="21">
        <f t="shared" si="0"/>
        <v>0</v>
      </c>
    </row>
    <row r="25" spans="1:7" s="21" customFormat="1" x14ac:dyDescent="0.35">
      <c r="A25" s="106" t="s">
        <v>23</v>
      </c>
      <c r="B25" s="21" t="s">
        <v>117</v>
      </c>
      <c r="C25" s="21">
        <f t="shared" si="0"/>
        <v>0</v>
      </c>
    </row>
    <row r="26" spans="1:7" s="21" customFormat="1" x14ac:dyDescent="0.35">
      <c r="A26" s="106" t="s">
        <v>24</v>
      </c>
      <c r="B26" s="21" t="s">
        <v>121</v>
      </c>
      <c r="C26" s="21">
        <f t="shared" si="0"/>
        <v>2</v>
      </c>
    </row>
    <row r="27" spans="1:7" s="21" customFormat="1" x14ac:dyDescent="0.35">
      <c r="A27" s="106" t="s">
        <v>25</v>
      </c>
      <c r="B27" s="21" t="s">
        <v>117</v>
      </c>
      <c r="C27" s="21">
        <f t="shared" si="0"/>
        <v>0</v>
      </c>
    </row>
    <row r="28" spans="1:7" x14ac:dyDescent="0.35">
      <c r="A28" s="3" t="s">
        <v>26</v>
      </c>
      <c r="B28" s="7" t="s">
        <v>117</v>
      </c>
      <c r="C28" s="7">
        <f t="shared" si="0"/>
        <v>0</v>
      </c>
    </row>
    <row r="29" spans="1:7" s="21" customFormat="1" x14ac:dyDescent="0.35">
      <c r="A29" s="106" t="s">
        <v>27</v>
      </c>
      <c r="B29" s="21" t="s">
        <v>117</v>
      </c>
      <c r="C29" s="21">
        <f t="shared" si="0"/>
        <v>0</v>
      </c>
    </row>
    <row r="30" spans="1:7" s="21" customFormat="1" ht="81" x14ac:dyDescent="0.35">
      <c r="A30" s="106" t="s">
        <v>28</v>
      </c>
      <c r="B30" s="21" t="s">
        <v>121</v>
      </c>
      <c r="C30" s="21">
        <f t="shared" si="0"/>
        <v>2</v>
      </c>
      <c r="E30" s="107" t="s">
        <v>123</v>
      </c>
      <c r="G30" s="110" t="s">
        <v>294</v>
      </c>
    </row>
    <row r="31" spans="1:7" s="21" customFormat="1" x14ac:dyDescent="0.35">
      <c r="A31" s="106" t="s">
        <v>29</v>
      </c>
      <c r="B31" s="21" t="s">
        <v>117</v>
      </c>
      <c r="C31" s="21">
        <f t="shared" si="0"/>
        <v>0</v>
      </c>
    </row>
    <row r="32" spans="1:7" s="21" customFormat="1" x14ac:dyDescent="0.35">
      <c r="A32" s="106" t="s">
        <v>30</v>
      </c>
      <c r="B32" s="21" t="s">
        <v>121</v>
      </c>
      <c r="C32" s="21">
        <f t="shared" si="0"/>
        <v>2</v>
      </c>
      <c r="E32" s="21" t="s">
        <v>266</v>
      </c>
    </row>
    <row r="33" spans="1:5" s="21" customFormat="1" x14ac:dyDescent="0.35">
      <c r="A33" s="106" t="s">
        <v>31</v>
      </c>
      <c r="B33" s="21" t="s">
        <v>117</v>
      </c>
      <c r="C33" s="21">
        <f t="shared" si="0"/>
        <v>0</v>
      </c>
    </row>
    <row r="34" spans="1:5" s="21" customFormat="1" x14ac:dyDescent="0.35">
      <c r="A34" s="106" t="s">
        <v>32</v>
      </c>
      <c r="B34" s="21" t="s">
        <v>121</v>
      </c>
      <c r="C34" s="21">
        <f t="shared" si="0"/>
        <v>2</v>
      </c>
      <c r="E34" s="112" t="s">
        <v>321</v>
      </c>
    </row>
    <row r="35" spans="1:5" s="21" customFormat="1" x14ac:dyDescent="0.35">
      <c r="A35" s="106" t="s">
        <v>33</v>
      </c>
      <c r="B35" s="21" t="s">
        <v>117</v>
      </c>
      <c r="C35" s="21">
        <f t="shared" ref="C35:C63" si="1">IF(B35="Ja",$B$68,$B$69)</f>
        <v>0</v>
      </c>
    </row>
    <row r="36" spans="1:5" s="21" customFormat="1" x14ac:dyDescent="0.35">
      <c r="A36" s="106" t="s">
        <v>34</v>
      </c>
      <c r="B36" s="21" t="s">
        <v>117</v>
      </c>
      <c r="C36" s="21">
        <f t="shared" si="1"/>
        <v>0</v>
      </c>
    </row>
    <row r="37" spans="1:5" s="21" customFormat="1" x14ac:dyDescent="0.35">
      <c r="A37" s="106" t="s">
        <v>35</v>
      </c>
      <c r="B37" s="21" t="s">
        <v>117</v>
      </c>
      <c r="C37" s="21">
        <f t="shared" si="1"/>
        <v>0</v>
      </c>
    </row>
    <row r="38" spans="1:5" s="21" customFormat="1" x14ac:dyDescent="0.35">
      <c r="A38" s="106" t="s">
        <v>36</v>
      </c>
      <c r="B38" s="21" t="s">
        <v>117</v>
      </c>
      <c r="C38" s="21">
        <f t="shared" si="1"/>
        <v>0</v>
      </c>
    </row>
    <row r="39" spans="1:5" x14ac:dyDescent="0.35">
      <c r="A39" s="3" t="s">
        <v>37</v>
      </c>
      <c r="B39" s="7" t="s">
        <v>117</v>
      </c>
      <c r="C39" s="7">
        <f t="shared" si="1"/>
        <v>0</v>
      </c>
    </row>
    <row r="40" spans="1:5" s="21" customFormat="1" x14ac:dyDescent="0.35">
      <c r="A40" s="106" t="s">
        <v>38</v>
      </c>
      <c r="B40" s="21" t="s">
        <v>121</v>
      </c>
      <c r="C40" s="21">
        <f t="shared" si="1"/>
        <v>2</v>
      </c>
      <c r="E40" s="21" t="s">
        <v>310</v>
      </c>
    </row>
    <row r="41" spans="1:5" s="21" customFormat="1" x14ac:dyDescent="0.35">
      <c r="A41" s="106" t="s">
        <v>39</v>
      </c>
      <c r="B41" s="21" t="s">
        <v>117</v>
      </c>
      <c r="C41" s="21">
        <f t="shared" si="1"/>
        <v>0</v>
      </c>
    </row>
    <row r="42" spans="1:5" s="21" customFormat="1" x14ac:dyDescent="0.35">
      <c r="A42" s="106" t="s">
        <v>40</v>
      </c>
      <c r="B42" s="21" t="s">
        <v>117</v>
      </c>
      <c r="C42" s="21">
        <f t="shared" si="1"/>
        <v>0</v>
      </c>
    </row>
    <row r="43" spans="1:5" x14ac:dyDescent="0.35">
      <c r="A43" s="3" t="s">
        <v>41</v>
      </c>
      <c r="B43" s="7" t="s">
        <v>117</v>
      </c>
      <c r="C43" s="7">
        <f t="shared" si="1"/>
        <v>0</v>
      </c>
    </row>
    <row r="44" spans="1:5" s="21" customFormat="1" x14ac:dyDescent="0.35">
      <c r="A44" s="106" t="s">
        <v>42</v>
      </c>
      <c r="B44" s="21" t="s">
        <v>117</v>
      </c>
      <c r="C44" s="21">
        <f t="shared" si="1"/>
        <v>0</v>
      </c>
    </row>
    <row r="45" spans="1:5" s="21" customFormat="1" x14ac:dyDescent="0.35">
      <c r="A45" s="106" t="s">
        <v>43</v>
      </c>
      <c r="B45" s="21" t="s">
        <v>117</v>
      </c>
      <c r="C45" s="21">
        <f t="shared" si="1"/>
        <v>0</v>
      </c>
    </row>
    <row r="46" spans="1:5" s="21" customFormat="1" x14ac:dyDescent="0.35">
      <c r="A46" s="106" t="s">
        <v>44</v>
      </c>
      <c r="B46" s="21" t="s">
        <v>121</v>
      </c>
      <c r="C46" s="21">
        <f t="shared" si="1"/>
        <v>2</v>
      </c>
      <c r="E46" s="110" t="s">
        <v>291</v>
      </c>
    </row>
    <row r="47" spans="1:5" x14ac:dyDescent="0.35">
      <c r="A47" s="3" t="s">
        <v>45</v>
      </c>
      <c r="B47" s="7" t="s">
        <v>117</v>
      </c>
      <c r="C47" s="7">
        <f t="shared" si="1"/>
        <v>0</v>
      </c>
    </row>
    <row r="48" spans="1:5" s="21" customFormat="1" x14ac:dyDescent="0.35">
      <c r="A48" s="106" t="s">
        <v>46</v>
      </c>
      <c r="B48" s="21" t="s">
        <v>117</v>
      </c>
      <c r="C48" s="21">
        <f t="shared" si="1"/>
        <v>0</v>
      </c>
    </row>
    <row r="49" spans="1:5" x14ac:dyDescent="0.35">
      <c r="A49" s="3" t="s">
        <v>47</v>
      </c>
      <c r="B49" s="7" t="s">
        <v>117</v>
      </c>
      <c r="C49" s="7">
        <f t="shared" si="1"/>
        <v>0</v>
      </c>
    </row>
    <row r="50" spans="1:5" s="21" customFormat="1" x14ac:dyDescent="0.35">
      <c r="A50" s="106" t="s">
        <v>48</v>
      </c>
      <c r="B50" s="21" t="s">
        <v>117</v>
      </c>
      <c r="C50" s="21">
        <f t="shared" si="1"/>
        <v>0</v>
      </c>
    </row>
    <row r="51" spans="1:5" s="21" customFormat="1" x14ac:dyDescent="0.35">
      <c r="A51" s="106" t="s">
        <v>49</v>
      </c>
      <c r="B51" s="21" t="s">
        <v>117</v>
      </c>
      <c r="C51" s="21">
        <f t="shared" si="1"/>
        <v>0</v>
      </c>
    </row>
    <row r="52" spans="1:5" s="21" customFormat="1" x14ac:dyDescent="0.35">
      <c r="A52" s="106" t="s">
        <v>50</v>
      </c>
      <c r="B52" s="21" t="s">
        <v>121</v>
      </c>
      <c r="C52" s="21">
        <f t="shared" si="1"/>
        <v>2</v>
      </c>
      <c r="E52" s="21" t="s">
        <v>261</v>
      </c>
    </row>
    <row r="53" spans="1:5" s="21" customFormat="1" x14ac:dyDescent="0.35">
      <c r="A53" s="106" t="s">
        <v>51</v>
      </c>
      <c r="B53" s="21" t="s">
        <v>121</v>
      </c>
      <c r="C53" s="21">
        <f t="shared" si="1"/>
        <v>2</v>
      </c>
      <c r="E53" s="110" t="s">
        <v>261</v>
      </c>
    </row>
    <row r="54" spans="1:5" s="21" customFormat="1" x14ac:dyDescent="0.35">
      <c r="A54" s="106" t="s">
        <v>52</v>
      </c>
      <c r="B54" s="21" t="s">
        <v>121</v>
      </c>
      <c r="C54" s="21">
        <f t="shared" si="1"/>
        <v>2</v>
      </c>
      <c r="E54" s="110" t="s">
        <v>280</v>
      </c>
    </row>
    <row r="55" spans="1:5" s="21" customFormat="1" x14ac:dyDescent="0.35">
      <c r="A55" s="106" t="s">
        <v>53</v>
      </c>
      <c r="B55" s="21" t="s">
        <v>117</v>
      </c>
      <c r="C55" s="21">
        <f t="shared" si="1"/>
        <v>0</v>
      </c>
    </row>
    <row r="56" spans="1:5" s="21" customFormat="1" x14ac:dyDescent="0.35">
      <c r="A56" s="106" t="s">
        <v>54</v>
      </c>
      <c r="B56" s="21" t="s">
        <v>121</v>
      </c>
      <c r="C56" s="21">
        <f t="shared" si="1"/>
        <v>2</v>
      </c>
      <c r="E56" s="110" t="s">
        <v>264</v>
      </c>
    </row>
    <row r="57" spans="1:5" s="21" customFormat="1" x14ac:dyDescent="0.35">
      <c r="A57" s="106" t="s">
        <v>55</v>
      </c>
      <c r="B57" s="21" t="s">
        <v>121</v>
      </c>
      <c r="C57" s="21">
        <f t="shared" si="1"/>
        <v>2</v>
      </c>
      <c r="E57" s="110" t="s">
        <v>306</v>
      </c>
    </row>
    <row r="58" spans="1:5" s="21" customFormat="1" x14ac:dyDescent="0.35">
      <c r="A58" s="106" t="s">
        <v>56</v>
      </c>
      <c r="B58" s="21" t="s">
        <v>117</v>
      </c>
      <c r="C58" s="21">
        <f t="shared" si="1"/>
        <v>0</v>
      </c>
    </row>
    <row r="59" spans="1:5" s="21" customFormat="1" x14ac:dyDescent="0.35">
      <c r="A59" s="106" t="s">
        <v>57</v>
      </c>
      <c r="B59" s="21" t="s">
        <v>121</v>
      </c>
      <c r="C59" s="21">
        <f t="shared" si="1"/>
        <v>2</v>
      </c>
      <c r="E59" s="110" t="s">
        <v>315</v>
      </c>
    </row>
    <row r="60" spans="1:5" s="21" customFormat="1" x14ac:dyDescent="0.35">
      <c r="A60" s="106" t="s">
        <v>58</v>
      </c>
      <c r="B60" s="21" t="s">
        <v>117</v>
      </c>
      <c r="C60" s="21">
        <f t="shared" si="1"/>
        <v>0</v>
      </c>
    </row>
    <row r="61" spans="1:5" s="21" customFormat="1" x14ac:dyDescent="0.35">
      <c r="A61" s="106" t="s">
        <v>59</v>
      </c>
      <c r="B61" s="21" t="s">
        <v>117</v>
      </c>
      <c r="C61" s="21">
        <f t="shared" si="1"/>
        <v>0</v>
      </c>
      <c r="E61" s="21" t="s">
        <v>275</v>
      </c>
    </row>
    <row r="62" spans="1:5" s="21" customFormat="1" x14ac:dyDescent="0.35">
      <c r="A62" s="106" t="s">
        <v>60</v>
      </c>
      <c r="B62" s="21" t="s">
        <v>117</v>
      </c>
      <c r="C62" s="21">
        <f t="shared" si="1"/>
        <v>0</v>
      </c>
    </row>
    <row r="63" spans="1:5" s="21" customFormat="1" x14ac:dyDescent="0.35">
      <c r="A63" s="106" t="s">
        <v>61</v>
      </c>
      <c r="B63" s="21" t="s">
        <v>117</v>
      </c>
      <c r="C63" s="21">
        <f t="shared" si="1"/>
        <v>0</v>
      </c>
    </row>
    <row r="66" spans="1:2" x14ac:dyDescent="0.35">
      <c r="A66" s="4" t="s">
        <v>68</v>
      </c>
    </row>
    <row r="67" spans="1:2" x14ac:dyDescent="0.35">
      <c r="A67" s="4"/>
    </row>
    <row r="68" spans="1:2" x14ac:dyDescent="0.35">
      <c r="A68" s="4" t="s">
        <v>121</v>
      </c>
      <c r="B68" s="7">
        <v>2</v>
      </c>
    </row>
    <row r="69" spans="1:2" x14ac:dyDescent="0.35">
      <c r="A69" s="4" t="s">
        <v>117</v>
      </c>
      <c r="B69" s="7">
        <v>0</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3F8D9-62F5-40B2-881A-8DCEBA9004C4}">
  <dimension ref="A1:I69"/>
  <sheetViews>
    <sheetView workbookViewId="0">
      <selection activeCell="G30" sqref="G30"/>
    </sheetView>
  </sheetViews>
  <sheetFormatPr baseColWidth="10" defaultColWidth="11.44140625" defaultRowHeight="16.2" x14ac:dyDescent="0.35"/>
  <cols>
    <col min="1" max="1" width="24.44140625" style="2" customWidth="1"/>
    <col min="2" max="2" width="20.6640625" style="7" customWidth="1"/>
    <col min="3" max="16384" width="11.44140625" style="7"/>
  </cols>
  <sheetData>
    <row r="1" spans="1:9" ht="16.8" thickBot="1" x14ac:dyDescent="0.4">
      <c r="A1" s="89" t="s">
        <v>0</v>
      </c>
      <c r="B1" s="90" t="s">
        <v>217</v>
      </c>
      <c r="C1" s="88" t="s">
        <v>108</v>
      </c>
      <c r="F1" s="21" t="s">
        <v>254</v>
      </c>
      <c r="G1" s="21"/>
      <c r="H1" s="21"/>
      <c r="I1" s="21"/>
    </row>
    <row r="3" spans="1:9" x14ac:dyDescent="0.35">
      <c r="A3" s="3" t="s">
        <v>1</v>
      </c>
      <c r="B3" s="7" t="s">
        <v>117</v>
      </c>
      <c r="C3" s="7">
        <f t="shared" ref="C3:C34" si="0">IF(B3="Ja",$B$68,$B$69)</f>
        <v>0</v>
      </c>
    </row>
    <row r="4" spans="1:9" s="21" customFormat="1" x14ac:dyDescent="0.35">
      <c r="A4" s="106" t="s">
        <v>2</v>
      </c>
      <c r="B4" s="21" t="s">
        <v>117</v>
      </c>
      <c r="C4" s="21">
        <f t="shared" si="0"/>
        <v>0</v>
      </c>
    </row>
    <row r="5" spans="1:9" s="21" customFormat="1" x14ac:dyDescent="0.35">
      <c r="A5" s="106" t="s">
        <v>3</v>
      </c>
      <c r="B5" s="21" t="s">
        <v>117</v>
      </c>
      <c r="C5" s="21">
        <f t="shared" si="0"/>
        <v>0</v>
      </c>
    </row>
    <row r="6" spans="1:9" s="21" customFormat="1" x14ac:dyDescent="0.35">
      <c r="A6" s="106" t="s">
        <v>4</v>
      </c>
      <c r="B6" s="21" t="s">
        <v>117</v>
      </c>
      <c r="C6" s="21">
        <f t="shared" si="0"/>
        <v>0</v>
      </c>
    </row>
    <row r="7" spans="1:9" s="21" customFormat="1" x14ac:dyDescent="0.35">
      <c r="A7" s="106" t="s">
        <v>5</v>
      </c>
      <c r="B7" s="21" t="s">
        <v>117</v>
      </c>
      <c r="C7" s="21">
        <f t="shared" si="0"/>
        <v>0</v>
      </c>
    </row>
    <row r="8" spans="1:9" s="21" customFormat="1" x14ac:dyDescent="0.35">
      <c r="A8" s="106" t="s">
        <v>6</v>
      </c>
      <c r="B8" s="21" t="s">
        <v>117</v>
      </c>
      <c r="C8" s="21">
        <f t="shared" si="0"/>
        <v>0</v>
      </c>
    </row>
    <row r="9" spans="1:9" s="21" customFormat="1" x14ac:dyDescent="0.35">
      <c r="A9" s="106" t="s">
        <v>7</v>
      </c>
      <c r="B9" s="21" t="s">
        <v>117</v>
      </c>
      <c r="C9" s="21">
        <f t="shared" si="0"/>
        <v>0</v>
      </c>
    </row>
    <row r="10" spans="1:9" s="21" customFormat="1" x14ac:dyDescent="0.35">
      <c r="A10" s="106" t="s">
        <v>8</v>
      </c>
      <c r="B10" s="21" t="s">
        <v>117</v>
      </c>
      <c r="C10" s="21">
        <f t="shared" si="0"/>
        <v>0</v>
      </c>
    </row>
    <row r="11" spans="1:9" s="21" customFormat="1" x14ac:dyDescent="0.35">
      <c r="A11" s="106" t="s">
        <v>9</v>
      </c>
      <c r="B11" s="21" t="s">
        <v>117</v>
      </c>
      <c r="C11" s="21">
        <f t="shared" si="0"/>
        <v>0</v>
      </c>
    </row>
    <row r="12" spans="1:9" s="21" customFormat="1" x14ac:dyDescent="0.35">
      <c r="A12" s="106" t="s">
        <v>11</v>
      </c>
      <c r="B12" s="21" t="s">
        <v>117</v>
      </c>
      <c r="C12" s="21">
        <f t="shared" si="0"/>
        <v>0</v>
      </c>
    </row>
    <row r="13" spans="1:9" s="21" customFormat="1" x14ac:dyDescent="0.35">
      <c r="A13" s="106" t="s">
        <v>10</v>
      </c>
      <c r="B13" s="21" t="s">
        <v>121</v>
      </c>
      <c r="C13" s="21">
        <f t="shared" si="0"/>
        <v>4</v>
      </c>
    </row>
    <row r="14" spans="1:9" s="21" customFormat="1" x14ac:dyDescent="0.35">
      <c r="A14" s="106" t="s">
        <v>12</v>
      </c>
      <c r="B14" s="21" t="s">
        <v>121</v>
      </c>
      <c r="C14" s="21">
        <f t="shared" si="0"/>
        <v>4</v>
      </c>
    </row>
    <row r="15" spans="1:9" s="21" customFormat="1" x14ac:dyDescent="0.35">
      <c r="A15" s="106" t="s">
        <v>13</v>
      </c>
      <c r="B15" s="21" t="s">
        <v>117</v>
      </c>
      <c r="C15" s="21">
        <f t="shared" si="0"/>
        <v>0</v>
      </c>
    </row>
    <row r="16" spans="1:9" s="21" customFormat="1" x14ac:dyDescent="0.35">
      <c r="A16" s="106" t="s">
        <v>14</v>
      </c>
      <c r="B16" s="21" t="s">
        <v>117</v>
      </c>
      <c r="C16" s="21">
        <f t="shared" si="0"/>
        <v>0</v>
      </c>
    </row>
    <row r="17" spans="1:3" s="21" customFormat="1" x14ac:dyDescent="0.35">
      <c r="A17" s="106" t="s">
        <v>15</v>
      </c>
      <c r="B17" s="21" t="s">
        <v>121</v>
      </c>
      <c r="C17" s="21">
        <f t="shared" si="0"/>
        <v>4</v>
      </c>
    </row>
    <row r="18" spans="1:3" s="21" customFormat="1" x14ac:dyDescent="0.35">
      <c r="A18" s="106" t="s">
        <v>16</v>
      </c>
      <c r="B18" s="21" t="s">
        <v>117</v>
      </c>
      <c r="C18" s="21">
        <f t="shared" si="0"/>
        <v>0</v>
      </c>
    </row>
    <row r="19" spans="1:3" s="21" customFormat="1" x14ac:dyDescent="0.35">
      <c r="A19" s="106" t="s">
        <v>17</v>
      </c>
      <c r="B19" s="21" t="s">
        <v>117</v>
      </c>
      <c r="C19" s="21">
        <f t="shared" si="0"/>
        <v>0</v>
      </c>
    </row>
    <row r="20" spans="1:3" s="21" customFormat="1" x14ac:dyDescent="0.35">
      <c r="A20" s="106" t="s">
        <v>18</v>
      </c>
      <c r="B20" s="21" t="s">
        <v>117</v>
      </c>
      <c r="C20" s="21">
        <f t="shared" si="0"/>
        <v>0</v>
      </c>
    </row>
    <row r="21" spans="1:3" s="21" customFormat="1" x14ac:dyDescent="0.35">
      <c r="A21" s="106" t="s">
        <v>19</v>
      </c>
      <c r="B21" s="21" t="s">
        <v>117</v>
      </c>
      <c r="C21" s="21">
        <f t="shared" si="0"/>
        <v>0</v>
      </c>
    </row>
    <row r="22" spans="1:3" s="21" customFormat="1" x14ac:dyDescent="0.35">
      <c r="A22" s="106" t="s">
        <v>20</v>
      </c>
      <c r="B22" s="21" t="s">
        <v>117</v>
      </c>
      <c r="C22" s="21">
        <f t="shared" si="0"/>
        <v>0</v>
      </c>
    </row>
    <row r="23" spans="1:3" s="21" customFormat="1" x14ac:dyDescent="0.35">
      <c r="A23" s="106" t="s">
        <v>21</v>
      </c>
      <c r="B23" s="21" t="s">
        <v>117</v>
      </c>
      <c r="C23" s="21">
        <f t="shared" si="0"/>
        <v>0</v>
      </c>
    </row>
    <row r="24" spans="1:3" s="21" customFormat="1" x14ac:dyDescent="0.35">
      <c r="A24" s="106" t="s">
        <v>22</v>
      </c>
      <c r="B24" s="21" t="s">
        <v>117</v>
      </c>
      <c r="C24" s="21">
        <f t="shared" si="0"/>
        <v>0</v>
      </c>
    </row>
    <row r="25" spans="1:3" s="21" customFormat="1" x14ac:dyDescent="0.35">
      <c r="A25" s="106" t="s">
        <v>23</v>
      </c>
      <c r="B25" s="21" t="s">
        <v>121</v>
      </c>
      <c r="C25" s="21">
        <f t="shared" si="0"/>
        <v>4</v>
      </c>
    </row>
    <row r="26" spans="1:3" s="21" customFormat="1" x14ac:dyDescent="0.35">
      <c r="A26" s="106" t="s">
        <v>24</v>
      </c>
      <c r="B26" s="21" t="s">
        <v>117</v>
      </c>
      <c r="C26" s="21">
        <f t="shared" si="0"/>
        <v>0</v>
      </c>
    </row>
    <row r="27" spans="1:3" s="21" customFormat="1" x14ac:dyDescent="0.35">
      <c r="A27" s="106" t="s">
        <v>25</v>
      </c>
      <c r="B27" s="21" t="s">
        <v>117</v>
      </c>
      <c r="C27" s="21">
        <f t="shared" si="0"/>
        <v>0</v>
      </c>
    </row>
    <row r="28" spans="1:3" x14ac:dyDescent="0.35">
      <c r="A28" s="3" t="s">
        <v>26</v>
      </c>
      <c r="B28" s="7" t="s">
        <v>117</v>
      </c>
      <c r="C28" s="7">
        <f t="shared" si="0"/>
        <v>0</v>
      </c>
    </row>
    <row r="29" spans="1:3" s="21" customFormat="1" x14ac:dyDescent="0.35">
      <c r="A29" s="106" t="s">
        <v>27</v>
      </c>
      <c r="B29" s="21" t="s">
        <v>117</v>
      </c>
      <c r="C29" s="21">
        <f t="shared" si="0"/>
        <v>0</v>
      </c>
    </row>
    <row r="30" spans="1:3" s="21" customFormat="1" x14ac:dyDescent="0.35">
      <c r="A30" s="106" t="s">
        <v>28</v>
      </c>
      <c r="B30" s="21" t="s">
        <v>117</v>
      </c>
      <c r="C30" s="21">
        <f t="shared" si="0"/>
        <v>0</v>
      </c>
    </row>
    <row r="31" spans="1:3" s="21" customFormat="1" x14ac:dyDescent="0.35">
      <c r="A31" s="106" t="s">
        <v>29</v>
      </c>
      <c r="B31" s="21" t="s">
        <v>117</v>
      </c>
      <c r="C31" s="21">
        <f t="shared" si="0"/>
        <v>0</v>
      </c>
    </row>
    <row r="32" spans="1:3" s="21" customFormat="1" x14ac:dyDescent="0.35">
      <c r="A32" s="106" t="s">
        <v>30</v>
      </c>
      <c r="B32" s="21" t="s">
        <v>117</v>
      </c>
      <c r="C32" s="21">
        <f t="shared" si="0"/>
        <v>0</v>
      </c>
    </row>
    <row r="33" spans="1:3" s="21" customFormat="1" x14ac:dyDescent="0.35">
      <c r="A33" s="106" t="s">
        <v>31</v>
      </c>
      <c r="B33" s="21" t="s">
        <v>117</v>
      </c>
      <c r="C33" s="21">
        <f t="shared" si="0"/>
        <v>0</v>
      </c>
    </row>
    <row r="34" spans="1:3" s="21" customFormat="1" x14ac:dyDescent="0.35">
      <c r="A34" s="106" t="s">
        <v>32</v>
      </c>
      <c r="B34" s="21" t="s">
        <v>117</v>
      </c>
      <c r="C34" s="21">
        <f t="shared" si="0"/>
        <v>0</v>
      </c>
    </row>
    <row r="35" spans="1:3" s="21" customFormat="1" x14ac:dyDescent="0.35">
      <c r="A35" s="106" t="s">
        <v>33</v>
      </c>
      <c r="B35" s="21" t="s">
        <v>117</v>
      </c>
      <c r="C35" s="21">
        <f t="shared" ref="C35:C63" si="1">IF(B35="Ja",$B$68,$B$69)</f>
        <v>0</v>
      </c>
    </row>
    <row r="36" spans="1:3" s="21" customFormat="1" x14ac:dyDescent="0.35">
      <c r="A36" s="106" t="s">
        <v>34</v>
      </c>
      <c r="B36" s="21" t="s">
        <v>117</v>
      </c>
      <c r="C36" s="21">
        <f t="shared" si="1"/>
        <v>0</v>
      </c>
    </row>
    <row r="37" spans="1:3" s="21" customFormat="1" x14ac:dyDescent="0.35">
      <c r="A37" s="106" t="s">
        <v>35</v>
      </c>
      <c r="B37" s="21" t="s">
        <v>117</v>
      </c>
      <c r="C37" s="21">
        <f t="shared" si="1"/>
        <v>0</v>
      </c>
    </row>
    <row r="38" spans="1:3" s="21" customFormat="1" x14ac:dyDescent="0.35">
      <c r="A38" s="106" t="s">
        <v>36</v>
      </c>
      <c r="B38" s="21" t="s">
        <v>117</v>
      </c>
      <c r="C38" s="21">
        <f t="shared" si="1"/>
        <v>0</v>
      </c>
    </row>
    <row r="39" spans="1:3" x14ac:dyDescent="0.35">
      <c r="A39" s="3" t="s">
        <v>37</v>
      </c>
      <c r="B39" s="7" t="s">
        <v>117</v>
      </c>
      <c r="C39" s="7">
        <f t="shared" si="1"/>
        <v>0</v>
      </c>
    </row>
    <row r="40" spans="1:3" s="21" customFormat="1" x14ac:dyDescent="0.35">
      <c r="A40" s="106" t="s">
        <v>38</v>
      </c>
      <c r="B40" s="21" t="s">
        <v>117</v>
      </c>
      <c r="C40" s="21">
        <f t="shared" si="1"/>
        <v>0</v>
      </c>
    </row>
    <row r="41" spans="1:3" s="21" customFormat="1" x14ac:dyDescent="0.35">
      <c r="A41" s="106" t="s">
        <v>39</v>
      </c>
      <c r="B41" s="21" t="s">
        <v>117</v>
      </c>
      <c r="C41" s="21">
        <f t="shared" si="1"/>
        <v>0</v>
      </c>
    </row>
    <row r="42" spans="1:3" s="21" customFormat="1" x14ac:dyDescent="0.35">
      <c r="A42" s="106" t="s">
        <v>40</v>
      </c>
      <c r="B42" s="21" t="s">
        <v>117</v>
      </c>
      <c r="C42" s="21">
        <f t="shared" si="1"/>
        <v>0</v>
      </c>
    </row>
    <row r="43" spans="1:3" x14ac:dyDescent="0.35">
      <c r="A43" s="3" t="s">
        <v>41</v>
      </c>
      <c r="B43" s="7" t="s">
        <v>117</v>
      </c>
      <c r="C43" s="7">
        <f t="shared" si="1"/>
        <v>0</v>
      </c>
    </row>
    <row r="44" spans="1:3" s="21" customFormat="1" x14ac:dyDescent="0.35">
      <c r="A44" s="106" t="s">
        <v>42</v>
      </c>
      <c r="B44" s="21" t="s">
        <v>117</v>
      </c>
      <c r="C44" s="21">
        <f t="shared" si="1"/>
        <v>0</v>
      </c>
    </row>
    <row r="45" spans="1:3" s="21" customFormat="1" x14ac:dyDescent="0.35">
      <c r="A45" s="106" t="s">
        <v>43</v>
      </c>
      <c r="B45" s="21" t="s">
        <v>117</v>
      </c>
      <c r="C45" s="21">
        <f t="shared" si="1"/>
        <v>0</v>
      </c>
    </row>
    <row r="46" spans="1:3" s="21" customFormat="1" x14ac:dyDescent="0.35">
      <c r="A46" s="106" t="s">
        <v>44</v>
      </c>
      <c r="B46" s="21" t="s">
        <v>117</v>
      </c>
      <c r="C46" s="21">
        <f t="shared" si="1"/>
        <v>0</v>
      </c>
    </row>
    <row r="47" spans="1:3" x14ac:dyDescent="0.35">
      <c r="A47" s="3" t="s">
        <v>45</v>
      </c>
      <c r="B47" s="7" t="s">
        <v>117</v>
      </c>
      <c r="C47" s="7">
        <f t="shared" si="1"/>
        <v>0</v>
      </c>
    </row>
    <row r="48" spans="1:3" s="21" customFormat="1" x14ac:dyDescent="0.35">
      <c r="A48" s="106" t="s">
        <v>46</v>
      </c>
      <c r="B48" s="21" t="s">
        <v>117</v>
      </c>
      <c r="C48" s="21">
        <f t="shared" si="1"/>
        <v>0</v>
      </c>
    </row>
    <row r="49" spans="1:3" x14ac:dyDescent="0.35">
      <c r="A49" s="3" t="s">
        <v>47</v>
      </c>
      <c r="B49" s="7" t="s">
        <v>117</v>
      </c>
      <c r="C49" s="7">
        <f t="shared" si="1"/>
        <v>0</v>
      </c>
    </row>
    <row r="50" spans="1:3" s="21" customFormat="1" x14ac:dyDescent="0.35">
      <c r="A50" s="106" t="s">
        <v>48</v>
      </c>
      <c r="B50" s="21" t="s">
        <v>121</v>
      </c>
      <c r="C50" s="21">
        <f t="shared" si="1"/>
        <v>4</v>
      </c>
    </row>
    <row r="51" spans="1:3" s="21" customFormat="1" x14ac:dyDescent="0.35">
      <c r="A51" s="106" t="s">
        <v>49</v>
      </c>
      <c r="B51" s="21" t="s">
        <v>117</v>
      </c>
      <c r="C51" s="21">
        <f t="shared" si="1"/>
        <v>0</v>
      </c>
    </row>
    <row r="52" spans="1:3" s="21" customFormat="1" x14ac:dyDescent="0.35">
      <c r="A52" s="106" t="s">
        <v>50</v>
      </c>
      <c r="B52" s="21" t="s">
        <v>121</v>
      </c>
      <c r="C52" s="21">
        <f t="shared" si="1"/>
        <v>4</v>
      </c>
    </row>
    <row r="53" spans="1:3" s="21" customFormat="1" x14ac:dyDescent="0.35">
      <c r="A53" s="106" t="s">
        <v>51</v>
      </c>
      <c r="B53" s="21" t="s">
        <v>121</v>
      </c>
      <c r="C53" s="21">
        <f t="shared" si="1"/>
        <v>4</v>
      </c>
    </row>
    <row r="54" spans="1:3" s="21" customFormat="1" x14ac:dyDescent="0.35">
      <c r="A54" s="106" t="s">
        <v>52</v>
      </c>
      <c r="B54" s="21" t="s">
        <v>117</v>
      </c>
      <c r="C54" s="21">
        <f t="shared" si="1"/>
        <v>0</v>
      </c>
    </row>
    <row r="55" spans="1:3" s="21" customFormat="1" x14ac:dyDescent="0.35">
      <c r="A55" s="106" t="s">
        <v>53</v>
      </c>
      <c r="B55" s="21" t="s">
        <v>117</v>
      </c>
      <c r="C55" s="21">
        <f t="shared" si="1"/>
        <v>0</v>
      </c>
    </row>
    <row r="56" spans="1:3" s="21" customFormat="1" x14ac:dyDescent="0.35">
      <c r="A56" s="106" t="s">
        <v>54</v>
      </c>
      <c r="B56" s="21" t="s">
        <v>117</v>
      </c>
      <c r="C56" s="21">
        <f t="shared" si="1"/>
        <v>0</v>
      </c>
    </row>
    <row r="57" spans="1:3" s="21" customFormat="1" x14ac:dyDescent="0.35">
      <c r="A57" s="106" t="s">
        <v>55</v>
      </c>
      <c r="B57" s="21" t="s">
        <v>117</v>
      </c>
      <c r="C57" s="21">
        <f t="shared" si="1"/>
        <v>0</v>
      </c>
    </row>
    <row r="58" spans="1:3" s="21" customFormat="1" x14ac:dyDescent="0.35">
      <c r="A58" s="106" t="s">
        <v>56</v>
      </c>
      <c r="B58" s="21" t="s">
        <v>117</v>
      </c>
      <c r="C58" s="21">
        <f t="shared" si="1"/>
        <v>0</v>
      </c>
    </row>
    <row r="59" spans="1:3" s="21" customFormat="1" x14ac:dyDescent="0.35">
      <c r="A59" s="106" t="s">
        <v>57</v>
      </c>
      <c r="B59" s="21" t="s">
        <v>117</v>
      </c>
      <c r="C59" s="21">
        <f t="shared" si="1"/>
        <v>0</v>
      </c>
    </row>
    <row r="60" spans="1:3" s="21" customFormat="1" x14ac:dyDescent="0.35">
      <c r="A60" s="106" t="s">
        <v>58</v>
      </c>
      <c r="B60" s="21" t="s">
        <v>117</v>
      </c>
      <c r="C60" s="21">
        <f t="shared" si="1"/>
        <v>0</v>
      </c>
    </row>
    <row r="61" spans="1:3" s="21" customFormat="1" x14ac:dyDescent="0.35">
      <c r="A61" s="106" t="s">
        <v>59</v>
      </c>
      <c r="B61" s="21" t="s">
        <v>117</v>
      </c>
      <c r="C61" s="21">
        <f t="shared" si="1"/>
        <v>0</v>
      </c>
    </row>
    <row r="62" spans="1:3" s="21" customFormat="1" x14ac:dyDescent="0.35">
      <c r="A62" s="106" t="s">
        <v>60</v>
      </c>
      <c r="B62" s="21" t="s">
        <v>117</v>
      </c>
      <c r="C62" s="21">
        <f t="shared" si="1"/>
        <v>0</v>
      </c>
    </row>
    <row r="63" spans="1:3" s="21" customFormat="1" x14ac:dyDescent="0.35">
      <c r="A63" s="106" t="s">
        <v>61</v>
      </c>
      <c r="B63" s="21" t="s">
        <v>121</v>
      </c>
      <c r="C63" s="21">
        <f t="shared" si="1"/>
        <v>4</v>
      </c>
    </row>
    <row r="66" spans="1:2" x14ac:dyDescent="0.35">
      <c r="A66" s="4" t="s">
        <v>68</v>
      </c>
    </row>
    <row r="67" spans="1:2" x14ac:dyDescent="0.35">
      <c r="A67" s="4"/>
    </row>
    <row r="68" spans="1:2" x14ac:dyDescent="0.35">
      <c r="A68" s="4" t="s">
        <v>121</v>
      </c>
      <c r="B68" s="7">
        <v>4</v>
      </c>
    </row>
    <row r="69" spans="1:2" x14ac:dyDescent="0.35">
      <c r="A69" s="4" t="s">
        <v>117</v>
      </c>
      <c r="B69" s="7">
        <v>0</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B597-B965-4AC8-BF08-22998512D24D}">
  <dimension ref="A1:G69"/>
  <sheetViews>
    <sheetView workbookViewId="0">
      <selection activeCell="I38" sqref="I38"/>
    </sheetView>
  </sheetViews>
  <sheetFormatPr baseColWidth="10" defaultColWidth="11.44140625" defaultRowHeight="16.2" x14ac:dyDescent="0.35"/>
  <cols>
    <col min="1" max="1" width="24.44140625" style="2" customWidth="1"/>
    <col min="2" max="2" width="18.33203125" style="7" customWidth="1"/>
    <col min="3" max="3" width="15.5546875" style="7" customWidth="1"/>
    <col min="4" max="5" width="11.44140625" style="7"/>
    <col min="6" max="6" width="20" style="7" customWidth="1"/>
    <col min="7" max="7" width="13.109375" style="7" customWidth="1"/>
    <col min="8" max="16384" width="11.44140625" style="7"/>
  </cols>
  <sheetData>
    <row r="1" spans="1:7" s="17" customFormat="1" ht="16.8" thickBot="1" x14ac:dyDescent="0.4">
      <c r="A1" s="89" t="s">
        <v>0</v>
      </c>
      <c r="B1" s="90" t="s">
        <v>62</v>
      </c>
      <c r="C1" s="90" t="s">
        <v>64</v>
      </c>
      <c r="D1" s="90" t="s">
        <v>65</v>
      </c>
      <c r="E1" s="87"/>
      <c r="F1" s="90" t="s">
        <v>67</v>
      </c>
      <c r="G1" s="88" t="s">
        <v>108</v>
      </c>
    </row>
    <row r="3" spans="1:7" x14ac:dyDescent="0.35">
      <c r="A3" s="3" t="s">
        <v>1</v>
      </c>
      <c r="C3" s="7">
        <v>50</v>
      </c>
      <c r="D3" s="7">
        <v>75</v>
      </c>
      <c r="F3" s="7" t="str">
        <f t="shared" ref="F3:F34" si="0">IF(B3="","",IF(B3&gt;=D3,"Label Gold",IF(B3&gt;=C3,"Energiestadt","Mitglied")))</f>
        <v/>
      </c>
      <c r="G3" s="15">
        <f t="shared" ref="G3:G34" si="1">IF(F3="Mitglied",$B$67,IF(F3="Energiestadt",$B$68,IF(F3="Label Gold",$B$69,0)))</f>
        <v>0</v>
      </c>
    </row>
    <row r="4" spans="1:7" x14ac:dyDescent="0.35">
      <c r="A4" s="3" t="s">
        <v>2</v>
      </c>
      <c r="C4" s="7">
        <v>50</v>
      </c>
      <c r="D4" s="7">
        <v>75</v>
      </c>
      <c r="F4" s="7" t="str">
        <f t="shared" si="0"/>
        <v/>
      </c>
      <c r="G4" s="15">
        <f t="shared" si="1"/>
        <v>0</v>
      </c>
    </row>
    <row r="5" spans="1:7" x14ac:dyDescent="0.35">
      <c r="A5" s="3" t="s">
        <v>3</v>
      </c>
      <c r="C5" s="7">
        <v>50</v>
      </c>
      <c r="D5" s="7">
        <v>75</v>
      </c>
      <c r="F5" s="7" t="str">
        <f t="shared" si="0"/>
        <v/>
      </c>
      <c r="G5" s="15">
        <f t="shared" si="1"/>
        <v>0</v>
      </c>
    </row>
    <row r="6" spans="1:7" x14ac:dyDescent="0.35">
      <c r="A6" s="3" t="s">
        <v>4</v>
      </c>
      <c r="C6" s="7">
        <v>50</v>
      </c>
      <c r="D6" s="7">
        <v>75</v>
      </c>
      <c r="F6" s="7" t="str">
        <f t="shared" si="0"/>
        <v/>
      </c>
      <c r="G6" s="15">
        <f t="shared" si="1"/>
        <v>0</v>
      </c>
    </row>
    <row r="7" spans="1:7" x14ac:dyDescent="0.35">
      <c r="A7" s="3" t="s">
        <v>5</v>
      </c>
      <c r="C7" s="7">
        <v>50</v>
      </c>
      <c r="D7" s="7">
        <v>75</v>
      </c>
      <c r="F7" s="7" t="str">
        <f t="shared" si="0"/>
        <v/>
      </c>
      <c r="G7" s="15">
        <f t="shared" si="1"/>
        <v>0</v>
      </c>
    </row>
    <row r="8" spans="1:7" x14ac:dyDescent="0.35">
      <c r="A8" s="3" t="s">
        <v>6</v>
      </c>
      <c r="B8" s="7">
        <v>83.4</v>
      </c>
      <c r="C8" s="7">
        <v>50</v>
      </c>
      <c r="D8" s="7">
        <v>75</v>
      </c>
      <c r="F8" s="7" t="str">
        <f t="shared" si="0"/>
        <v>Label Gold</v>
      </c>
      <c r="G8" s="15">
        <f t="shared" si="1"/>
        <v>9</v>
      </c>
    </row>
    <row r="9" spans="1:7" x14ac:dyDescent="0.35">
      <c r="A9" s="3" t="s">
        <v>7</v>
      </c>
      <c r="B9" s="7">
        <v>70.900000000000006</v>
      </c>
      <c r="C9" s="7">
        <v>50</v>
      </c>
      <c r="D9" s="7">
        <v>75</v>
      </c>
      <c r="F9" s="7" t="str">
        <f t="shared" si="0"/>
        <v>Energiestadt</v>
      </c>
      <c r="G9" s="15">
        <f t="shared" si="1"/>
        <v>6</v>
      </c>
    </row>
    <row r="10" spans="1:7" x14ac:dyDescent="0.35">
      <c r="A10" s="3" t="s">
        <v>8</v>
      </c>
      <c r="C10" s="7">
        <v>50</v>
      </c>
      <c r="D10" s="7">
        <v>75</v>
      </c>
      <c r="F10" s="7" t="str">
        <f t="shared" si="0"/>
        <v/>
      </c>
      <c r="G10" s="15">
        <f t="shared" si="1"/>
        <v>0</v>
      </c>
    </row>
    <row r="11" spans="1:7" x14ac:dyDescent="0.35">
      <c r="A11" s="3" t="s">
        <v>9</v>
      </c>
      <c r="C11" s="7">
        <v>50</v>
      </c>
      <c r="D11" s="7">
        <v>75</v>
      </c>
      <c r="F11" s="7" t="str">
        <f t="shared" si="0"/>
        <v/>
      </c>
      <c r="G11" s="15">
        <f t="shared" si="1"/>
        <v>0</v>
      </c>
    </row>
    <row r="12" spans="1:7" x14ac:dyDescent="0.35">
      <c r="A12" s="3" t="s">
        <v>11</v>
      </c>
      <c r="C12" s="7">
        <v>50</v>
      </c>
      <c r="D12" s="7">
        <v>75</v>
      </c>
      <c r="F12" s="7" t="str">
        <f>IF(B12="","",IF(B12&gt;=D12,"Label Gold",IF(B12&gt;=C12,"Energiestadt","Mitglied")))</f>
        <v/>
      </c>
      <c r="G12" s="15">
        <f t="shared" si="1"/>
        <v>0</v>
      </c>
    </row>
    <row r="13" spans="1:7" x14ac:dyDescent="0.35">
      <c r="A13" s="3" t="s">
        <v>10</v>
      </c>
      <c r="B13" s="7">
        <v>0</v>
      </c>
      <c r="C13" s="7">
        <v>50</v>
      </c>
      <c r="D13" s="7">
        <v>75</v>
      </c>
      <c r="F13" s="7" t="str">
        <f>IF(B13="","",IF(B13&gt;=D13,"Label Gold",IF(B13&gt;=C13,"Energiestadt","Mitglied")))</f>
        <v>Mitglied</v>
      </c>
      <c r="G13" s="15">
        <f t="shared" si="1"/>
        <v>1</v>
      </c>
    </row>
    <row r="14" spans="1:7" x14ac:dyDescent="0.35">
      <c r="A14" s="3" t="s">
        <v>12</v>
      </c>
      <c r="C14" s="7">
        <v>50</v>
      </c>
      <c r="D14" s="7">
        <v>75</v>
      </c>
      <c r="F14" s="7" t="str">
        <f t="shared" si="0"/>
        <v/>
      </c>
      <c r="G14" s="15">
        <f t="shared" si="1"/>
        <v>0</v>
      </c>
    </row>
    <row r="15" spans="1:7" x14ac:dyDescent="0.35">
      <c r="A15" s="3" t="s">
        <v>13</v>
      </c>
      <c r="C15" s="7">
        <v>50</v>
      </c>
      <c r="D15" s="7">
        <v>75</v>
      </c>
      <c r="F15" s="7" t="str">
        <f t="shared" si="0"/>
        <v/>
      </c>
      <c r="G15" s="15">
        <f t="shared" si="1"/>
        <v>0</v>
      </c>
    </row>
    <row r="16" spans="1:7" x14ac:dyDescent="0.35">
      <c r="A16" s="3" t="s">
        <v>14</v>
      </c>
      <c r="C16" s="7">
        <v>50</v>
      </c>
      <c r="D16" s="7">
        <v>75</v>
      </c>
      <c r="F16" s="7" t="str">
        <f t="shared" si="0"/>
        <v/>
      </c>
      <c r="G16" s="15">
        <f t="shared" si="1"/>
        <v>0</v>
      </c>
    </row>
    <row r="17" spans="1:7" x14ac:dyDescent="0.35">
      <c r="A17" s="3" t="s">
        <v>15</v>
      </c>
      <c r="B17" s="7">
        <v>0</v>
      </c>
      <c r="C17" s="7">
        <v>50</v>
      </c>
      <c r="D17" s="7">
        <v>75</v>
      </c>
      <c r="F17" s="7" t="str">
        <f t="shared" si="0"/>
        <v>Mitglied</v>
      </c>
      <c r="G17" s="15">
        <f t="shared" si="1"/>
        <v>1</v>
      </c>
    </row>
    <row r="18" spans="1:7" x14ac:dyDescent="0.35">
      <c r="A18" s="3" t="s">
        <v>16</v>
      </c>
      <c r="C18" s="7">
        <v>50</v>
      </c>
      <c r="D18" s="7">
        <v>75</v>
      </c>
      <c r="F18" s="7" t="str">
        <f t="shared" si="0"/>
        <v/>
      </c>
      <c r="G18" s="15">
        <f t="shared" si="1"/>
        <v>0</v>
      </c>
    </row>
    <row r="19" spans="1:7" x14ac:dyDescent="0.35">
      <c r="A19" s="3" t="s">
        <v>17</v>
      </c>
      <c r="C19" s="7">
        <v>50</v>
      </c>
      <c r="D19" s="7">
        <v>75</v>
      </c>
      <c r="F19" s="7" t="str">
        <f t="shared" si="0"/>
        <v/>
      </c>
      <c r="G19" s="15">
        <f t="shared" si="1"/>
        <v>0</v>
      </c>
    </row>
    <row r="20" spans="1:7" x14ac:dyDescent="0.35">
      <c r="A20" s="3" t="s">
        <v>18</v>
      </c>
      <c r="C20" s="7">
        <v>50</v>
      </c>
      <c r="D20" s="7">
        <v>75</v>
      </c>
      <c r="F20" s="7" t="str">
        <f t="shared" si="0"/>
        <v/>
      </c>
      <c r="G20" s="15">
        <f t="shared" si="1"/>
        <v>0</v>
      </c>
    </row>
    <row r="21" spans="1:7" x14ac:dyDescent="0.35">
      <c r="A21" s="3" t="s">
        <v>19</v>
      </c>
      <c r="C21" s="7">
        <v>50</v>
      </c>
      <c r="D21" s="7">
        <v>75</v>
      </c>
      <c r="F21" s="7" t="str">
        <f t="shared" si="0"/>
        <v/>
      </c>
      <c r="G21" s="15">
        <f t="shared" si="1"/>
        <v>0</v>
      </c>
    </row>
    <row r="22" spans="1:7" x14ac:dyDescent="0.35">
      <c r="A22" s="3" t="s">
        <v>20</v>
      </c>
      <c r="C22" s="7">
        <v>50</v>
      </c>
      <c r="D22" s="7">
        <v>75</v>
      </c>
      <c r="F22" s="7" t="str">
        <f t="shared" si="0"/>
        <v/>
      </c>
      <c r="G22" s="15">
        <f t="shared" si="1"/>
        <v>0</v>
      </c>
    </row>
    <row r="23" spans="1:7" x14ac:dyDescent="0.35">
      <c r="A23" s="3" t="s">
        <v>21</v>
      </c>
      <c r="C23" s="7">
        <v>50</v>
      </c>
      <c r="D23" s="7">
        <v>75</v>
      </c>
      <c r="F23" s="7" t="str">
        <f t="shared" si="0"/>
        <v/>
      </c>
      <c r="G23" s="15">
        <f t="shared" si="1"/>
        <v>0</v>
      </c>
    </row>
    <row r="24" spans="1:7" x14ac:dyDescent="0.35">
      <c r="A24" s="3" t="s">
        <v>22</v>
      </c>
      <c r="C24" s="7">
        <v>50</v>
      </c>
      <c r="D24" s="7">
        <v>75</v>
      </c>
      <c r="F24" s="7" t="str">
        <f t="shared" si="0"/>
        <v/>
      </c>
      <c r="G24" s="15">
        <f t="shared" si="1"/>
        <v>0</v>
      </c>
    </row>
    <row r="25" spans="1:7" x14ac:dyDescent="0.35">
      <c r="A25" s="3" t="s">
        <v>23</v>
      </c>
      <c r="C25" s="7">
        <v>50</v>
      </c>
      <c r="D25" s="7">
        <v>75</v>
      </c>
      <c r="F25" s="7" t="str">
        <f t="shared" si="0"/>
        <v/>
      </c>
      <c r="G25" s="15">
        <f t="shared" si="1"/>
        <v>0</v>
      </c>
    </row>
    <row r="26" spans="1:7" x14ac:dyDescent="0.35">
      <c r="A26" s="3" t="s">
        <v>24</v>
      </c>
      <c r="B26" s="7">
        <v>0</v>
      </c>
      <c r="C26" s="7">
        <v>50</v>
      </c>
      <c r="D26" s="7">
        <v>75</v>
      </c>
      <c r="F26" s="7" t="str">
        <f t="shared" si="0"/>
        <v>Mitglied</v>
      </c>
      <c r="G26" s="15">
        <f t="shared" si="1"/>
        <v>1</v>
      </c>
    </row>
    <row r="27" spans="1:7" x14ac:dyDescent="0.35">
      <c r="A27" s="3" t="s">
        <v>25</v>
      </c>
      <c r="C27" s="7">
        <v>50</v>
      </c>
      <c r="D27" s="7">
        <v>75</v>
      </c>
      <c r="F27" s="7" t="str">
        <f t="shared" si="0"/>
        <v/>
      </c>
      <c r="G27" s="15">
        <f t="shared" si="1"/>
        <v>0</v>
      </c>
    </row>
    <row r="28" spans="1:7" x14ac:dyDescent="0.35">
      <c r="A28" s="3" t="s">
        <v>26</v>
      </c>
      <c r="C28" s="7">
        <v>50</v>
      </c>
      <c r="D28" s="7">
        <v>75</v>
      </c>
      <c r="F28" s="7" t="str">
        <f t="shared" si="0"/>
        <v/>
      </c>
      <c r="G28" s="15">
        <f t="shared" si="1"/>
        <v>0</v>
      </c>
    </row>
    <row r="29" spans="1:7" x14ac:dyDescent="0.35">
      <c r="A29" s="3" t="s">
        <v>27</v>
      </c>
      <c r="C29" s="7">
        <v>50</v>
      </c>
      <c r="D29" s="7">
        <v>75</v>
      </c>
      <c r="F29" s="7" t="str">
        <f t="shared" si="0"/>
        <v/>
      </c>
      <c r="G29" s="15">
        <f t="shared" si="1"/>
        <v>0</v>
      </c>
    </row>
    <row r="30" spans="1:7" x14ac:dyDescent="0.35">
      <c r="A30" s="3" t="s">
        <v>28</v>
      </c>
      <c r="B30" s="7">
        <v>59.5</v>
      </c>
      <c r="C30" s="7">
        <v>50</v>
      </c>
      <c r="D30" s="7">
        <v>75</v>
      </c>
      <c r="F30" s="7" t="str">
        <f t="shared" si="0"/>
        <v>Energiestadt</v>
      </c>
      <c r="G30" s="15">
        <f t="shared" si="1"/>
        <v>6</v>
      </c>
    </row>
    <row r="31" spans="1:7" x14ac:dyDescent="0.35">
      <c r="A31" s="3" t="s">
        <v>29</v>
      </c>
      <c r="C31" s="7">
        <v>50</v>
      </c>
      <c r="D31" s="7">
        <v>75</v>
      </c>
      <c r="F31" s="7" t="str">
        <f t="shared" si="0"/>
        <v/>
      </c>
      <c r="G31" s="15">
        <f t="shared" si="1"/>
        <v>0</v>
      </c>
    </row>
    <row r="32" spans="1:7" x14ac:dyDescent="0.35">
      <c r="A32" s="3" t="s">
        <v>30</v>
      </c>
      <c r="C32" s="7">
        <v>50</v>
      </c>
      <c r="D32" s="7">
        <v>75</v>
      </c>
      <c r="F32" s="7" t="str">
        <f t="shared" si="0"/>
        <v/>
      </c>
      <c r="G32" s="15">
        <f t="shared" si="1"/>
        <v>0</v>
      </c>
    </row>
    <row r="33" spans="1:7" x14ac:dyDescent="0.35">
      <c r="A33" s="3" t="s">
        <v>31</v>
      </c>
      <c r="C33" s="7">
        <v>50</v>
      </c>
      <c r="D33" s="7">
        <v>75</v>
      </c>
      <c r="F33" s="7" t="str">
        <f t="shared" si="0"/>
        <v/>
      </c>
      <c r="G33" s="15">
        <f t="shared" si="1"/>
        <v>0</v>
      </c>
    </row>
    <row r="34" spans="1:7" x14ac:dyDescent="0.35">
      <c r="A34" s="3" t="s">
        <v>32</v>
      </c>
      <c r="B34" s="7">
        <v>70.900000000000006</v>
      </c>
      <c r="C34" s="7">
        <v>50</v>
      </c>
      <c r="D34" s="7">
        <v>75</v>
      </c>
      <c r="F34" s="7" t="str">
        <f t="shared" si="0"/>
        <v>Energiestadt</v>
      </c>
      <c r="G34" s="15">
        <f t="shared" si="1"/>
        <v>6</v>
      </c>
    </row>
    <row r="35" spans="1:7" x14ac:dyDescent="0.35">
      <c r="A35" s="3" t="s">
        <v>33</v>
      </c>
      <c r="C35" s="7">
        <v>50</v>
      </c>
      <c r="D35" s="7">
        <v>75</v>
      </c>
      <c r="F35" s="7" t="str">
        <f t="shared" ref="F35:F63" si="2">IF(B35="","",IF(B35&gt;=D35,"Label Gold",IF(B35&gt;=C35,"Energiestadt","Mitglied")))</f>
        <v/>
      </c>
      <c r="G35" s="15">
        <f t="shared" ref="G35:G63" si="3">IF(F35="Mitglied",$B$67,IF(F35="Energiestadt",$B$68,IF(F35="Label Gold",$B$69,0)))</f>
        <v>0</v>
      </c>
    </row>
    <row r="36" spans="1:7" x14ac:dyDescent="0.35">
      <c r="A36" s="3" t="s">
        <v>34</v>
      </c>
      <c r="C36" s="7">
        <v>50</v>
      </c>
      <c r="D36" s="7">
        <v>75</v>
      </c>
      <c r="F36" s="7" t="str">
        <f t="shared" si="2"/>
        <v/>
      </c>
      <c r="G36" s="15">
        <f t="shared" si="3"/>
        <v>0</v>
      </c>
    </row>
    <row r="37" spans="1:7" x14ac:dyDescent="0.35">
      <c r="A37" s="3" t="s">
        <v>35</v>
      </c>
      <c r="C37" s="7">
        <v>50</v>
      </c>
      <c r="D37" s="7">
        <v>75</v>
      </c>
      <c r="F37" s="7" t="str">
        <f t="shared" si="2"/>
        <v/>
      </c>
      <c r="G37" s="15">
        <f t="shared" si="3"/>
        <v>0</v>
      </c>
    </row>
    <row r="38" spans="1:7" x14ac:dyDescent="0.35">
      <c r="A38" s="3" t="s">
        <v>36</v>
      </c>
      <c r="C38" s="7">
        <v>50</v>
      </c>
      <c r="D38" s="7">
        <v>75</v>
      </c>
      <c r="F38" s="7" t="str">
        <f t="shared" si="2"/>
        <v/>
      </c>
      <c r="G38" s="15">
        <f t="shared" si="3"/>
        <v>0</v>
      </c>
    </row>
    <row r="39" spans="1:7" x14ac:dyDescent="0.35">
      <c r="A39" s="3" t="s">
        <v>37</v>
      </c>
      <c r="C39" s="7">
        <v>50</v>
      </c>
      <c r="D39" s="7">
        <v>75</v>
      </c>
      <c r="F39" s="7" t="str">
        <f t="shared" si="2"/>
        <v/>
      </c>
      <c r="G39" s="15">
        <f t="shared" si="3"/>
        <v>0</v>
      </c>
    </row>
    <row r="40" spans="1:7" x14ac:dyDescent="0.35">
      <c r="A40" s="3" t="s">
        <v>38</v>
      </c>
      <c r="B40" s="7">
        <v>63.9</v>
      </c>
      <c r="C40" s="7">
        <v>50</v>
      </c>
      <c r="D40" s="7">
        <v>75</v>
      </c>
      <c r="F40" s="7" t="str">
        <f t="shared" si="2"/>
        <v>Energiestadt</v>
      </c>
      <c r="G40" s="15">
        <f t="shared" si="3"/>
        <v>6</v>
      </c>
    </row>
    <row r="41" spans="1:7" x14ac:dyDescent="0.35">
      <c r="A41" s="3" t="s">
        <v>39</v>
      </c>
      <c r="C41" s="7">
        <v>50</v>
      </c>
      <c r="D41" s="7">
        <v>75</v>
      </c>
      <c r="F41" s="7" t="str">
        <f t="shared" si="2"/>
        <v/>
      </c>
      <c r="G41" s="15">
        <f t="shared" si="3"/>
        <v>0</v>
      </c>
    </row>
    <row r="42" spans="1:7" x14ac:dyDescent="0.35">
      <c r="A42" s="3" t="s">
        <v>40</v>
      </c>
      <c r="C42" s="7">
        <v>50</v>
      </c>
      <c r="D42" s="7">
        <v>75</v>
      </c>
      <c r="F42" s="7" t="str">
        <f t="shared" si="2"/>
        <v/>
      </c>
      <c r="G42" s="15">
        <f t="shared" si="3"/>
        <v>0</v>
      </c>
    </row>
    <row r="43" spans="1:7" x14ac:dyDescent="0.35">
      <c r="A43" s="3" t="s">
        <v>41</v>
      </c>
      <c r="C43" s="7">
        <v>50</v>
      </c>
      <c r="D43" s="7">
        <v>75</v>
      </c>
      <c r="F43" s="7" t="str">
        <f t="shared" si="2"/>
        <v/>
      </c>
      <c r="G43" s="15">
        <f t="shared" si="3"/>
        <v>0</v>
      </c>
    </row>
    <row r="44" spans="1:7" x14ac:dyDescent="0.35">
      <c r="A44" s="3" t="s">
        <v>42</v>
      </c>
      <c r="C44" s="7">
        <v>50</v>
      </c>
      <c r="D44" s="7">
        <v>75</v>
      </c>
      <c r="F44" s="7" t="str">
        <f t="shared" si="2"/>
        <v/>
      </c>
      <c r="G44" s="15">
        <f t="shared" si="3"/>
        <v>0</v>
      </c>
    </row>
    <row r="45" spans="1:7" x14ac:dyDescent="0.35">
      <c r="A45" s="3" t="s">
        <v>43</v>
      </c>
      <c r="C45" s="7">
        <v>50</v>
      </c>
      <c r="D45" s="7">
        <v>75</v>
      </c>
      <c r="F45" s="7" t="str">
        <f t="shared" si="2"/>
        <v/>
      </c>
      <c r="G45" s="15">
        <f t="shared" si="3"/>
        <v>0</v>
      </c>
    </row>
    <row r="46" spans="1:7" x14ac:dyDescent="0.35">
      <c r="A46" s="3" t="s">
        <v>44</v>
      </c>
      <c r="C46" s="7">
        <v>50</v>
      </c>
      <c r="D46" s="7">
        <v>75</v>
      </c>
      <c r="F46" s="7" t="str">
        <f t="shared" si="2"/>
        <v/>
      </c>
      <c r="G46" s="15">
        <f t="shared" si="3"/>
        <v>0</v>
      </c>
    </row>
    <row r="47" spans="1:7" x14ac:dyDescent="0.35">
      <c r="A47" s="3" t="s">
        <v>45</v>
      </c>
      <c r="C47" s="7">
        <v>50</v>
      </c>
      <c r="D47" s="7">
        <v>75</v>
      </c>
      <c r="F47" s="7" t="str">
        <f t="shared" si="2"/>
        <v/>
      </c>
      <c r="G47" s="15">
        <f t="shared" si="3"/>
        <v>0</v>
      </c>
    </row>
    <row r="48" spans="1:7" x14ac:dyDescent="0.35">
      <c r="A48" s="3" t="s">
        <v>46</v>
      </c>
      <c r="C48" s="7">
        <v>50</v>
      </c>
      <c r="D48" s="7">
        <v>75</v>
      </c>
      <c r="F48" s="7" t="str">
        <f t="shared" si="2"/>
        <v/>
      </c>
      <c r="G48" s="15">
        <f t="shared" si="3"/>
        <v>0</v>
      </c>
    </row>
    <row r="49" spans="1:7" x14ac:dyDescent="0.35">
      <c r="A49" s="3" t="s">
        <v>47</v>
      </c>
      <c r="C49" s="7">
        <v>50</v>
      </c>
      <c r="D49" s="7">
        <v>75</v>
      </c>
      <c r="F49" s="7" t="str">
        <f t="shared" si="2"/>
        <v/>
      </c>
      <c r="G49" s="15">
        <f t="shared" si="3"/>
        <v>0</v>
      </c>
    </row>
    <row r="50" spans="1:7" x14ac:dyDescent="0.35">
      <c r="A50" s="3" t="s">
        <v>48</v>
      </c>
      <c r="B50" s="7">
        <v>58.8</v>
      </c>
      <c r="C50" s="7">
        <v>50</v>
      </c>
      <c r="D50" s="7">
        <v>75</v>
      </c>
      <c r="F50" s="7" t="str">
        <f t="shared" si="2"/>
        <v>Energiestadt</v>
      </c>
      <c r="G50" s="15">
        <f t="shared" si="3"/>
        <v>6</v>
      </c>
    </row>
    <row r="51" spans="1:7" x14ac:dyDescent="0.35">
      <c r="A51" s="3" t="s">
        <v>49</v>
      </c>
      <c r="C51" s="7">
        <v>50</v>
      </c>
      <c r="D51" s="7">
        <v>75</v>
      </c>
      <c r="F51" s="7" t="str">
        <f t="shared" si="2"/>
        <v/>
      </c>
      <c r="G51" s="15">
        <f t="shared" si="3"/>
        <v>0</v>
      </c>
    </row>
    <row r="52" spans="1:7" x14ac:dyDescent="0.35">
      <c r="A52" s="3" t="s">
        <v>50</v>
      </c>
      <c r="B52" s="7">
        <v>0</v>
      </c>
      <c r="C52" s="7">
        <v>50</v>
      </c>
      <c r="D52" s="7">
        <v>75</v>
      </c>
      <c r="F52" s="7" t="str">
        <f t="shared" si="2"/>
        <v>Mitglied</v>
      </c>
      <c r="G52" s="15">
        <f t="shared" si="3"/>
        <v>1</v>
      </c>
    </row>
    <row r="53" spans="1:7" x14ac:dyDescent="0.35">
      <c r="A53" s="3" t="s">
        <v>51</v>
      </c>
      <c r="B53" s="7">
        <v>0</v>
      </c>
      <c r="C53" s="7">
        <v>50</v>
      </c>
      <c r="D53" s="7">
        <v>75</v>
      </c>
      <c r="F53" s="7" t="str">
        <f t="shared" si="2"/>
        <v>Mitglied</v>
      </c>
      <c r="G53" s="15">
        <f t="shared" si="3"/>
        <v>1</v>
      </c>
    </row>
    <row r="54" spans="1:7" x14ac:dyDescent="0.35">
      <c r="A54" s="3" t="s">
        <v>52</v>
      </c>
      <c r="C54" s="7">
        <v>50</v>
      </c>
      <c r="D54" s="7">
        <v>75</v>
      </c>
      <c r="F54" s="7" t="str">
        <f t="shared" si="2"/>
        <v/>
      </c>
      <c r="G54" s="15">
        <f t="shared" si="3"/>
        <v>0</v>
      </c>
    </row>
    <row r="55" spans="1:7" x14ac:dyDescent="0.35">
      <c r="A55" s="3" t="s">
        <v>53</v>
      </c>
      <c r="C55" s="7">
        <v>50</v>
      </c>
      <c r="D55" s="7">
        <v>75</v>
      </c>
      <c r="F55" s="7" t="str">
        <f t="shared" si="2"/>
        <v/>
      </c>
      <c r="G55" s="15">
        <f t="shared" si="3"/>
        <v>0</v>
      </c>
    </row>
    <row r="56" spans="1:7" x14ac:dyDescent="0.35">
      <c r="A56" s="3" t="s">
        <v>54</v>
      </c>
      <c r="C56" s="7">
        <v>50</v>
      </c>
      <c r="D56" s="7">
        <v>75</v>
      </c>
      <c r="F56" s="7" t="str">
        <f t="shared" si="2"/>
        <v/>
      </c>
      <c r="G56" s="15">
        <f t="shared" si="3"/>
        <v>0</v>
      </c>
    </row>
    <row r="57" spans="1:7" x14ac:dyDescent="0.35">
      <c r="A57" s="3" t="s">
        <v>55</v>
      </c>
      <c r="C57" s="7">
        <v>50</v>
      </c>
      <c r="D57" s="7">
        <v>75</v>
      </c>
      <c r="F57" s="7" t="str">
        <f t="shared" si="2"/>
        <v/>
      </c>
      <c r="G57" s="15">
        <f t="shared" si="3"/>
        <v>0</v>
      </c>
    </row>
    <row r="58" spans="1:7" x14ac:dyDescent="0.35">
      <c r="A58" s="3" t="s">
        <v>56</v>
      </c>
      <c r="C58" s="7">
        <v>50</v>
      </c>
      <c r="D58" s="7">
        <v>75</v>
      </c>
      <c r="F58" s="7" t="str">
        <f t="shared" si="2"/>
        <v/>
      </c>
      <c r="G58" s="15">
        <f t="shared" si="3"/>
        <v>0</v>
      </c>
    </row>
    <row r="59" spans="1:7" x14ac:dyDescent="0.35">
      <c r="A59" s="3" t="s">
        <v>57</v>
      </c>
      <c r="C59" s="7">
        <v>50</v>
      </c>
      <c r="D59" s="7">
        <v>75</v>
      </c>
      <c r="F59" s="7" t="str">
        <f t="shared" si="2"/>
        <v/>
      </c>
      <c r="G59" s="15">
        <f t="shared" si="3"/>
        <v>0</v>
      </c>
    </row>
    <row r="60" spans="1:7" x14ac:dyDescent="0.35">
      <c r="A60" s="3" t="s">
        <v>58</v>
      </c>
      <c r="C60" s="7">
        <v>50</v>
      </c>
      <c r="D60" s="7">
        <v>75</v>
      </c>
      <c r="F60" s="7" t="str">
        <f t="shared" si="2"/>
        <v/>
      </c>
      <c r="G60" s="15">
        <f t="shared" si="3"/>
        <v>0</v>
      </c>
    </row>
    <row r="61" spans="1:7" x14ac:dyDescent="0.35">
      <c r="A61" s="3" t="s">
        <v>59</v>
      </c>
      <c r="C61" s="7">
        <v>50</v>
      </c>
      <c r="D61" s="7">
        <v>75</v>
      </c>
      <c r="F61" s="7" t="str">
        <f t="shared" si="2"/>
        <v/>
      </c>
      <c r="G61" s="15">
        <f t="shared" si="3"/>
        <v>0</v>
      </c>
    </row>
    <row r="62" spans="1:7" x14ac:dyDescent="0.35">
      <c r="A62" s="3" t="s">
        <v>60</v>
      </c>
      <c r="C62" s="7">
        <v>50</v>
      </c>
      <c r="D62" s="7">
        <v>75</v>
      </c>
      <c r="F62" s="7" t="str">
        <f t="shared" si="2"/>
        <v/>
      </c>
      <c r="G62" s="15">
        <f t="shared" si="3"/>
        <v>0</v>
      </c>
    </row>
    <row r="63" spans="1:7" x14ac:dyDescent="0.35">
      <c r="A63" s="3" t="s">
        <v>61</v>
      </c>
      <c r="B63" s="7">
        <v>52.4</v>
      </c>
      <c r="C63" s="7">
        <v>50</v>
      </c>
      <c r="D63" s="7">
        <v>75</v>
      </c>
      <c r="F63" s="7" t="str">
        <f t="shared" si="2"/>
        <v>Energiestadt</v>
      </c>
      <c r="G63" s="15">
        <f t="shared" si="3"/>
        <v>6</v>
      </c>
    </row>
    <row r="66" spans="1:2" x14ac:dyDescent="0.35">
      <c r="A66" s="4" t="s">
        <v>68</v>
      </c>
      <c r="B66" s="17"/>
    </row>
    <row r="67" spans="1:2" x14ac:dyDescent="0.35">
      <c r="A67" s="4" t="s">
        <v>66</v>
      </c>
      <c r="B67" s="17">
        <v>1</v>
      </c>
    </row>
    <row r="68" spans="1:2" x14ac:dyDescent="0.35">
      <c r="A68" s="4" t="s">
        <v>69</v>
      </c>
      <c r="B68" s="17">
        <v>6</v>
      </c>
    </row>
    <row r="69" spans="1:2" x14ac:dyDescent="0.35">
      <c r="A69" s="4" t="s">
        <v>70</v>
      </c>
      <c r="B69" s="17">
        <v>9</v>
      </c>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00BAB-62D0-46D9-8E7F-191A6AAC1197}">
  <dimension ref="A1:S70"/>
  <sheetViews>
    <sheetView zoomScale="55" zoomScaleNormal="55" workbookViewId="0">
      <pane ySplit="1" topLeftCell="A2" activePane="bottomLeft" state="frozen"/>
      <selection pane="bottomLeft" activeCell="D21" sqref="D21"/>
    </sheetView>
  </sheetViews>
  <sheetFormatPr baseColWidth="10" defaultColWidth="11.44140625" defaultRowHeight="16.2" x14ac:dyDescent="0.35"/>
  <cols>
    <col min="1" max="1" width="24.44140625" style="5" customWidth="1"/>
    <col min="2" max="2" width="28.6640625" style="18" customWidth="1"/>
    <col min="3" max="3" width="36" style="18" customWidth="1"/>
    <col min="4" max="4" width="39.6640625" style="18" customWidth="1"/>
    <col min="5" max="5" width="32.44140625" style="18" customWidth="1"/>
    <col min="6" max="6" width="32.33203125" style="18" customWidth="1"/>
    <col min="7" max="9" width="46.44140625" style="18" customWidth="1"/>
    <col min="10" max="10" width="11.44140625" style="7"/>
    <col min="11" max="16384" width="11.44140625" style="18"/>
  </cols>
  <sheetData>
    <row r="1" spans="1:11" ht="16.8" thickBot="1" x14ac:dyDescent="0.4">
      <c r="A1" s="92" t="s">
        <v>0</v>
      </c>
      <c r="B1" s="93" t="s">
        <v>72</v>
      </c>
      <c r="C1" s="93" t="s">
        <v>76</v>
      </c>
      <c r="D1" s="93" t="s">
        <v>74</v>
      </c>
      <c r="E1" s="93" t="s">
        <v>73</v>
      </c>
      <c r="F1" s="93" t="s">
        <v>75</v>
      </c>
      <c r="G1" s="93" t="s">
        <v>84</v>
      </c>
      <c r="H1" s="95" t="s">
        <v>100</v>
      </c>
      <c r="I1" s="93" t="s">
        <v>108</v>
      </c>
      <c r="K1" s="7" t="s">
        <v>71</v>
      </c>
    </row>
    <row r="3" spans="1:11" x14ac:dyDescent="0.35">
      <c r="A3" s="3" t="s">
        <v>1</v>
      </c>
      <c r="H3" s="18">
        <f t="shared" ref="H3:H34" si="0">COUNTA(B3:F3)</f>
        <v>0</v>
      </c>
      <c r="I3" s="18">
        <f t="shared" ref="I3:I34" si="1">IF(H3=0,$B$68,IF(H3=1,$B$69,IF(H3=2,$B$69,$B$70)))</f>
        <v>0</v>
      </c>
    </row>
    <row r="4" spans="1:11" s="107" customFormat="1" x14ac:dyDescent="0.35">
      <c r="A4" s="106" t="s">
        <v>2</v>
      </c>
      <c r="H4" s="107">
        <f t="shared" si="0"/>
        <v>0</v>
      </c>
      <c r="I4" s="107">
        <f t="shared" si="1"/>
        <v>0</v>
      </c>
      <c r="J4" s="21"/>
    </row>
    <row r="5" spans="1:11" s="107" customFormat="1" x14ac:dyDescent="0.35">
      <c r="A5" s="106" t="s">
        <v>3</v>
      </c>
      <c r="H5" s="107">
        <f t="shared" si="0"/>
        <v>0</v>
      </c>
      <c r="I5" s="107">
        <f t="shared" si="1"/>
        <v>0</v>
      </c>
      <c r="J5" s="21"/>
    </row>
    <row r="6" spans="1:11" s="107" customFormat="1" ht="48.6" x14ac:dyDescent="0.35">
      <c r="A6" s="106" t="s">
        <v>4</v>
      </c>
      <c r="B6" s="107" t="s">
        <v>89</v>
      </c>
      <c r="C6" s="107" t="s">
        <v>90</v>
      </c>
      <c r="E6" s="107" t="s">
        <v>91</v>
      </c>
      <c r="F6" s="107" t="s">
        <v>92</v>
      </c>
      <c r="G6" s="107" t="s">
        <v>238</v>
      </c>
      <c r="H6" s="107">
        <f t="shared" si="0"/>
        <v>4</v>
      </c>
      <c r="I6" s="107">
        <f t="shared" si="1"/>
        <v>6</v>
      </c>
      <c r="J6" s="21"/>
    </row>
    <row r="7" spans="1:11" s="107" customFormat="1" x14ac:dyDescent="0.35">
      <c r="A7" s="106" t="s">
        <v>5</v>
      </c>
      <c r="H7" s="107">
        <f t="shared" si="0"/>
        <v>0</v>
      </c>
      <c r="I7" s="107">
        <f t="shared" si="1"/>
        <v>0</v>
      </c>
      <c r="J7" s="21"/>
    </row>
    <row r="8" spans="1:11" s="107" customFormat="1" ht="48.6" x14ac:dyDescent="0.35">
      <c r="A8" s="106" t="s">
        <v>6</v>
      </c>
      <c r="B8" s="107" t="s">
        <v>79</v>
      </c>
      <c r="C8" s="107" t="s">
        <v>78</v>
      </c>
      <c r="D8" s="107" t="s">
        <v>77</v>
      </c>
      <c r="F8" s="107" t="s">
        <v>93</v>
      </c>
      <c r="G8" s="162" t="s">
        <v>239</v>
      </c>
      <c r="H8" s="107">
        <f t="shared" si="0"/>
        <v>4</v>
      </c>
      <c r="I8" s="107">
        <f t="shared" si="1"/>
        <v>6</v>
      </c>
      <c r="J8" s="21"/>
    </row>
    <row r="9" spans="1:11" s="107" customFormat="1" ht="32.4" x14ac:dyDescent="0.35">
      <c r="A9" s="106" t="s">
        <v>7</v>
      </c>
      <c r="B9" s="107" t="s">
        <v>80</v>
      </c>
      <c r="G9" s="107" t="s">
        <v>240</v>
      </c>
      <c r="H9" s="107">
        <f t="shared" si="0"/>
        <v>1</v>
      </c>
      <c r="I9" s="107">
        <f t="shared" si="1"/>
        <v>3</v>
      </c>
      <c r="J9" s="21"/>
    </row>
    <row r="10" spans="1:11" s="107" customFormat="1" x14ac:dyDescent="0.35">
      <c r="A10" s="106" t="s">
        <v>8</v>
      </c>
      <c r="H10" s="107">
        <f t="shared" si="0"/>
        <v>0</v>
      </c>
      <c r="I10" s="107">
        <f t="shared" si="1"/>
        <v>0</v>
      </c>
      <c r="J10" s="21"/>
    </row>
    <row r="11" spans="1:11" s="107" customFormat="1" x14ac:dyDescent="0.35">
      <c r="A11" s="106" t="s">
        <v>9</v>
      </c>
      <c r="G11" s="145"/>
      <c r="H11" s="107">
        <f t="shared" si="0"/>
        <v>0</v>
      </c>
      <c r="I11" s="107">
        <f t="shared" si="1"/>
        <v>0</v>
      </c>
      <c r="J11" s="21"/>
    </row>
    <row r="12" spans="1:11" s="107" customFormat="1" x14ac:dyDescent="0.35">
      <c r="A12" s="106" t="s">
        <v>11</v>
      </c>
      <c r="H12" s="107">
        <f t="shared" si="0"/>
        <v>0</v>
      </c>
      <c r="I12" s="107">
        <f t="shared" si="1"/>
        <v>0</v>
      </c>
      <c r="J12" s="21"/>
    </row>
    <row r="13" spans="1:11" s="107" customFormat="1" x14ac:dyDescent="0.35">
      <c r="A13" s="106" t="s">
        <v>10</v>
      </c>
      <c r="H13" s="107">
        <f t="shared" si="0"/>
        <v>0</v>
      </c>
      <c r="I13" s="107">
        <f t="shared" si="1"/>
        <v>0</v>
      </c>
      <c r="J13" s="21"/>
    </row>
    <row r="14" spans="1:11" s="107" customFormat="1" x14ac:dyDescent="0.35">
      <c r="A14" s="106" t="s">
        <v>12</v>
      </c>
      <c r="H14" s="107">
        <f t="shared" si="0"/>
        <v>0</v>
      </c>
      <c r="I14" s="107">
        <f t="shared" si="1"/>
        <v>0</v>
      </c>
      <c r="J14" s="21"/>
    </row>
    <row r="15" spans="1:11" s="107" customFormat="1" x14ac:dyDescent="0.35">
      <c r="A15" s="106" t="s">
        <v>13</v>
      </c>
      <c r="H15" s="107">
        <f t="shared" si="0"/>
        <v>0</v>
      </c>
      <c r="I15" s="107">
        <f t="shared" si="1"/>
        <v>0</v>
      </c>
      <c r="J15" s="21"/>
    </row>
    <row r="16" spans="1:11" s="107" customFormat="1" x14ac:dyDescent="0.35">
      <c r="A16" s="106" t="s">
        <v>14</v>
      </c>
      <c r="H16" s="107">
        <f t="shared" si="0"/>
        <v>0</v>
      </c>
      <c r="I16" s="107">
        <f t="shared" si="1"/>
        <v>0</v>
      </c>
      <c r="J16" s="21"/>
    </row>
    <row r="17" spans="1:10" s="107" customFormat="1" x14ac:dyDescent="0.35">
      <c r="A17" s="106" t="s">
        <v>15</v>
      </c>
      <c r="H17" s="107">
        <f t="shared" si="0"/>
        <v>0</v>
      </c>
      <c r="I17" s="107">
        <f t="shared" si="1"/>
        <v>0</v>
      </c>
      <c r="J17" s="21"/>
    </row>
    <row r="18" spans="1:10" s="107" customFormat="1" x14ac:dyDescent="0.35">
      <c r="A18" s="106" t="s">
        <v>16</v>
      </c>
      <c r="H18" s="107">
        <f t="shared" si="0"/>
        <v>0</v>
      </c>
      <c r="I18" s="107">
        <f t="shared" si="1"/>
        <v>0</v>
      </c>
      <c r="J18" s="21"/>
    </row>
    <row r="19" spans="1:10" s="107" customFormat="1" x14ac:dyDescent="0.35">
      <c r="A19" s="106" t="s">
        <v>17</v>
      </c>
      <c r="H19" s="107">
        <f t="shared" si="0"/>
        <v>0</v>
      </c>
      <c r="I19" s="107">
        <f t="shared" si="1"/>
        <v>0</v>
      </c>
      <c r="J19" s="21"/>
    </row>
    <row r="20" spans="1:10" s="107" customFormat="1" x14ac:dyDescent="0.35">
      <c r="A20" s="106" t="s">
        <v>18</v>
      </c>
      <c r="B20" s="107" t="s">
        <v>89</v>
      </c>
      <c r="C20" s="107" t="s">
        <v>94</v>
      </c>
      <c r="F20" s="107" t="s">
        <v>262</v>
      </c>
      <c r="G20" s="107" t="s">
        <v>241</v>
      </c>
      <c r="H20" s="107">
        <f t="shared" si="0"/>
        <v>3</v>
      </c>
      <c r="I20" s="107">
        <f t="shared" si="1"/>
        <v>6</v>
      </c>
      <c r="J20" s="21"/>
    </row>
    <row r="21" spans="1:10" s="107" customFormat="1" x14ac:dyDescent="0.35">
      <c r="A21" s="106" t="s">
        <v>19</v>
      </c>
      <c r="H21" s="107">
        <f t="shared" si="0"/>
        <v>0</v>
      </c>
      <c r="I21" s="107">
        <f t="shared" si="1"/>
        <v>0</v>
      </c>
      <c r="J21" s="21"/>
    </row>
    <row r="22" spans="1:10" s="107" customFormat="1" x14ac:dyDescent="0.35">
      <c r="A22" s="106" t="s">
        <v>20</v>
      </c>
      <c r="H22" s="107">
        <f t="shared" si="0"/>
        <v>0</v>
      </c>
      <c r="I22" s="107">
        <f t="shared" si="1"/>
        <v>0</v>
      </c>
      <c r="J22" s="21"/>
    </row>
    <row r="23" spans="1:10" s="107" customFormat="1" x14ac:dyDescent="0.35">
      <c r="A23" s="106" t="s">
        <v>21</v>
      </c>
      <c r="H23" s="107">
        <f t="shared" si="0"/>
        <v>0</v>
      </c>
      <c r="I23" s="107">
        <f t="shared" si="1"/>
        <v>0</v>
      </c>
      <c r="J23" s="21"/>
    </row>
    <row r="24" spans="1:10" s="107" customFormat="1" x14ac:dyDescent="0.35">
      <c r="A24" s="106" t="s">
        <v>22</v>
      </c>
      <c r="H24" s="107">
        <f t="shared" si="0"/>
        <v>0</v>
      </c>
      <c r="I24" s="107">
        <f t="shared" si="1"/>
        <v>0</v>
      </c>
      <c r="J24" s="21"/>
    </row>
    <row r="25" spans="1:10" s="107" customFormat="1" x14ac:dyDescent="0.35">
      <c r="A25" s="106" t="s">
        <v>23</v>
      </c>
      <c r="H25" s="107">
        <f t="shared" si="0"/>
        <v>0</v>
      </c>
      <c r="I25" s="107">
        <f t="shared" si="1"/>
        <v>0</v>
      </c>
      <c r="J25" s="21"/>
    </row>
    <row r="26" spans="1:10" s="107" customFormat="1" x14ac:dyDescent="0.35">
      <c r="A26" s="106" t="s">
        <v>24</v>
      </c>
      <c r="H26" s="107">
        <f t="shared" si="0"/>
        <v>0</v>
      </c>
      <c r="I26" s="107">
        <f t="shared" si="1"/>
        <v>0</v>
      </c>
      <c r="J26" s="21"/>
    </row>
    <row r="27" spans="1:10" s="107" customFormat="1" x14ac:dyDescent="0.35">
      <c r="A27" s="106" t="s">
        <v>25</v>
      </c>
      <c r="H27" s="107">
        <f t="shared" si="0"/>
        <v>0</v>
      </c>
      <c r="I27" s="107">
        <f t="shared" si="1"/>
        <v>0</v>
      </c>
      <c r="J27" s="21"/>
    </row>
    <row r="28" spans="1:10" x14ac:dyDescent="0.35">
      <c r="A28" s="3" t="s">
        <v>26</v>
      </c>
      <c r="H28" s="18">
        <f t="shared" si="0"/>
        <v>0</v>
      </c>
      <c r="I28" s="18">
        <f t="shared" si="1"/>
        <v>0</v>
      </c>
    </row>
    <row r="29" spans="1:10" s="107" customFormat="1" x14ac:dyDescent="0.35">
      <c r="A29" s="106" t="s">
        <v>27</v>
      </c>
      <c r="H29" s="107">
        <f t="shared" si="0"/>
        <v>0</v>
      </c>
      <c r="I29" s="107">
        <f t="shared" si="1"/>
        <v>0</v>
      </c>
      <c r="J29" s="21"/>
    </row>
    <row r="30" spans="1:10" s="107" customFormat="1" x14ac:dyDescent="0.35">
      <c r="A30" s="106" t="s">
        <v>28</v>
      </c>
      <c r="H30" s="107">
        <f t="shared" si="0"/>
        <v>0</v>
      </c>
      <c r="I30" s="107">
        <f t="shared" si="1"/>
        <v>0</v>
      </c>
      <c r="J30" s="21"/>
    </row>
    <row r="31" spans="1:10" s="107" customFormat="1" x14ac:dyDescent="0.35">
      <c r="A31" s="106" t="s">
        <v>29</v>
      </c>
      <c r="H31" s="107">
        <f t="shared" si="0"/>
        <v>0</v>
      </c>
      <c r="I31" s="107">
        <f t="shared" si="1"/>
        <v>0</v>
      </c>
      <c r="J31" s="21"/>
    </row>
    <row r="32" spans="1:10" s="107" customFormat="1" x14ac:dyDescent="0.35">
      <c r="A32" s="106" t="s">
        <v>30</v>
      </c>
      <c r="H32" s="107">
        <f t="shared" si="0"/>
        <v>0</v>
      </c>
      <c r="I32" s="107">
        <f t="shared" si="1"/>
        <v>0</v>
      </c>
      <c r="J32" s="21"/>
    </row>
    <row r="33" spans="1:10" s="107" customFormat="1" x14ac:dyDescent="0.35">
      <c r="A33" s="106" t="s">
        <v>31</v>
      </c>
      <c r="H33" s="107">
        <f t="shared" si="0"/>
        <v>0</v>
      </c>
      <c r="I33" s="107">
        <f t="shared" si="1"/>
        <v>0</v>
      </c>
      <c r="J33" s="21"/>
    </row>
    <row r="34" spans="1:10" s="107" customFormat="1" ht="48.6" x14ac:dyDescent="0.35">
      <c r="A34" s="106" t="s">
        <v>32</v>
      </c>
      <c r="B34" s="107" t="s">
        <v>83</v>
      </c>
      <c r="C34" s="107" t="s">
        <v>82</v>
      </c>
      <c r="D34" s="107" t="s">
        <v>81</v>
      </c>
      <c r="E34" s="107" t="s">
        <v>86</v>
      </c>
      <c r="F34" s="107" t="s">
        <v>85</v>
      </c>
      <c r="G34" s="107" t="s">
        <v>242</v>
      </c>
      <c r="H34" s="107">
        <f t="shared" si="0"/>
        <v>5</v>
      </c>
      <c r="I34" s="107">
        <f t="shared" si="1"/>
        <v>6</v>
      </c>
      <c r="J34" s="21"/>
    </row>
    <row r="35" spans="1:10" s="107" customFormat="1" ht="18" customHeight="1" x14ac:dyDescent="0.35">
      <c r="A35" s="106" t="s">
        <v>33</v>
      </c>
      <c r="H35" s="107">
        <f t="shared" ref="H35:H58" si="2">COUNTA(B35:F35)</f>
        <v>0</v>
      </c>
      <c r="I35" s="107">
        <f t="shared" ref="I35:I63" si="3">IF(H35=0,$B$68,IF(H35=1,$B$69,IF(H35=2,$B$69,$B$70)))</f>
        <v>0</v>
      </c>
      <c r="J35" s="21"/>
    </row>
    <row r="36" spans="1:10" s="107" customFormat="1" x14ac:dyDescent="0.35">
      <c r="A36" s="106" t="s">
        <v>34</v>
      </c>
      <c r="H36" s="107">
        <f t="shared" si="2"/>
        <v>0</v>
      </c>
      <c r="I36" s="107">
        <f t="shared" si="3"/>
        <v>0</v>
      </c>
      <c r="J36" s="21"/>
    </row>
    <row r="37" spans="1:10" s="107" customFormat="1" x14ac:dyDescent="0.35">
      <c r="A37" s="106" t="s">
        <v>35</v>
      </c>
      <c r="H37" s="107">
        <f t="shared" si="2"/>
        <v>0</v>
      </c>
      <c r="I37" s="107">
        <f t="shared" si="3"/>
        <v>0</v>
      </c>
      <c r="J37" s="21"/>
    </row>
    <row r="38" spans="1:10" s="107" customFormat="1" x14ac:dyDescent="0.35">
      <c r="A38" s="106" t="s">
        <v>36</v>
      </c>
      <c r="H38" s="107">
        <f t="shared" si="2"/>
        <v>0</v>
      </c>
      <c r="I38" s="107">
        <f t="shared" si="3"/>
        <v>0</v>
      </c>
      <c r="J38" s="21"/>
    </row>
    <row r="39" spans="1:10" x14ac:dyDescent="0.35">
      <c r="A39" s="3" t="s">
        <v>37</v>
      </c>
      <c r="H39" s="18">
        <f t="shared" si="2"/>
        <v>0</v>
      </c>
      <c r="I39" s="18">
        <f t="shared" si="3"/>
        <v>0</v>
      </c>
    </row>
    <row r="40" spans="1:10" s="107" customFormat="1" x14ac:dyDescent="0.35">
      <c r="A40" s="106" t="s">
        <v>38</v>
      </c>
      <c r="H40" s="107">
        <f t="shared" si="2"/>
        <v>0</v>
      </c>
      <c r="I40" s="107">
        <f t="shared" si="3"/>
        <v>0</v>
      </c>
      <c r="J40" s="21"/>
    </row>
    <row r="41" spans="1:10" s="107" customFormat="1" x14ac:dyDescent="0.35">
      <c r="A41" s="106" t="s">
        <v>39</v>
      </c>
      <c r="H41" s="107">
        <f t="shared" si="2"/>
        <v>0</v>
      </c>
      <c r="I41" s="107">
        <f t="shared" si="3"/>
        <v>0</v>
      </c>
      <c r="J41" s="21"/>
    </row>
    <row r="42" spans="1:10" s="107" customFormat="1" x14ac:dyDescent="0.35">
      <c r="A42" s="106" t="s">
        <v>40</v>
      </c>
      <c r="H42" s="107">
        <f t="shared" si="2"/>
        <v>0</v>
      </c>
      <c r="I42" s="107">
        <f t="shared" si="3"/>
        <v>0</v>
      </c>
      <c r="J42" s="21"/>
    </row>
    <row r="43" spans="1:10" x14ac:dyDescent="0.35">
      <c r="A43" s="3" t="s">
        <v>41</v>
      </c>
      <c r="H43" s="18">
        <f t="shared" si="2"/>
        <v>0</v>
      </c>
      <c r="I43" s="18">
        <f t="shared" si="3"/>
        <v>0</v>
      </c>
    </row>
    <row r="44" spans="1:10" s="107" customFormat="1" x14ac:dyDescent="0.35">
      <c r="A44" s="106" t="s">
        <v>42</v>
      </c>
      <c r="H44" s="107">
        <f t="shared" si="2"/>
        <v>0</v>
      </c>
      <c r="I44" s="107">
        <f t="shared" si="3"/>
        <v>0</v>
      </c>
      <c r="J44" s="21"/>
    </row>
    <row r="45" spans="1:10" s="107" customFormat="1" x14ac:dyDescent="0.35">
      <c r="A45" s="106" t="s">
        <v>43</v>
      </c>
      <c r="H45" s="107">
        <f t="shared" si="2"/>
        <v>0</v>
      </c>
      <c r="I45" s="107">
        <f t="shared" si="3"/>
        <v>0</v>
      </c>
      <c r="J45" s="21"/>
    </row>
    <row r="46" spans="1:10" s="107" customFormat="1" x14ac:dyDescent="0.35">
      <c r="A46" s="106" t="s">
        <v>44</v>
      </c>
      <c r="H46" s="107">
        <f t="shared" si="2"/>
        <v>0</v>
      </c>
      <c r="I46" s="107">
        <f t="shared" si="3"/>
        <v>0</v>
      </c>
      <c r="J46" s="21"/>
    </row>
    <row r="47" spans="1:10" x14ac:dyDescent="0.35">
      <c r="A47" s="3" t="s">
        <v>45</v>
      </c>
      <c r="H47" s="18">
        <f t="shared" si="2"/>
        <v>0</v>
      </c>
      <c r="I47" s="18">
        <f t="shared" si="3"/>
        <v>0</v>
      </c>
    </row>
    <row r="48" spans="1:10" s="107" customFormat="1" x14ac:dyDescent="0.35">
      <c r="A48" s="106" t="s">
        <v>46</v>
      </c>
      <c r="H48" s="107">
        <f t="shared" si="2"/>
        <v>0</v>
      </c>
      <c r="I48" s="107">
        <f t="shared" si="3"/>
        <v>0</v>
      </c>
      <c r="J48" s="21"/>
    </row>
    <row r="49" spans="1:19" x14ac:dyDescent="0.35">
      <c r="A49" s="3" t="s">
        <v>47</v>
      </c>
      <c r="H49" s="18">
        <f t="shared" si="2"/>
        <v>0</v>
      </c>
      <c r="I49" s="18">
        <f t="shared" si="3"/>
        <v>0</v>
      </c>
    </row>
    <row r="50" spans="1:19" s="107" customFormat="1" x14ac:dyDescent="0.35">
      <c r="A50" s="106" t="s">
        <v>48</v>
      </c>
      <c r="H50" s="107">
        <f t="shared" si="2"/>
        <v>0</v>
      </c>
      <c r="I50" s="107">
        <f t="shared" si="3"/>
        <v>0</v>
      </c>
      <c r="J50" s="21"/>
    </row>
    <row r="51" spans="1:19" s="107" customFormat="1" x14ac:dyDescent="0.35">
      <c r="A51" s="106" t="s">
        <v>49</v>
      </c>
      <c r="H51" s="107">
        <f t="shared" si="2"/>
        <v>0</v>
      </c>
      <c r="I51" s="107">
        <f t="shared" si="3"/>
        <v>0</v>
      </c>
      <c r="J51" s="21"/>
    </row>
    <row r="52" spans="1:19" s="107" customFormat="1" ht="15" customHeight="1" x14ac:dyDescent="0.35">
      <c r="A52" s="106" t="s">
        <v>50</v>
      </c>
      <c r="H52" s="107">
        <f t="shared" si="2"/>
        <v>0</v>
      </c>
      <c r="I52" s="107">
        <f t="shared" si="3"/>
        <v>0</v>
      </c>
      <c r="L52" s="165" t="s">
        <v>101</v>
      </c>
      <c r="M52" s="165"/>
      <c r="N52" s="165"/>
      <c r="O52" s="165"/>
      <c r="P52" s="165"/>
      <c r="Q52" s="165"/>
      <c r="R52" s="165"/>
      <c r="S52" s="165"/>
    </row>
    <row r="53" spans="1:19" s="107" customFormat="1" x14ac:dyDescent="0.35">
      <c r="A53" s="106" t="s">
        <v>51</v>
      </c>
      <c r="H53" s="107">
        <f t="shared" si="2"/>
        <v>0</v>
      </c>
      <c r="I53" s="107">
        <f t="shared" si="3"/>
        <v>0</v>
      </c>
      <c r="J53" s="21"/>
    </row>
    <row r="54" spans="1:19" s="107" customFormat="1" x14ac:dyDescent="0.35">
      <c r="A54" s="106" t="s">
        <v>52</v>
      </c>
      <c r="H54" s="107">
        <f t="shared" si="2"/>
        <v>0</v>
      </c>
      <c r="I54" s="107">
        <f t="shared" si="3"/>
        <v>0</v>
      </c>
      <c r="J54" s="21"/>
    </row>
    <row r="55" spans="1:19" s="107" customFormat="1" x14ac:dyDescent="0.35">
      <c r="A55" s="106" t="s">
        <v>53</v>
      </c>
      <c r="H55" s="107">
        <f t="shared" si="2"/>
        <v>0</v>
      </c>
      <c r="I55" s="107">
        <f t="shared" si="3"/>
        <v>0</v>
      </c>
      <c r="J55" s="21"/>
    </row>
    <row r="56" spans="1:19" s="107" customFormat="1" x14ac:dyDescent="0.35">
      <c r="A56" s="106" t="s">
        <v>54</v>
      </c>
      <c r="H56" s="107">
        <f t="shared" si="2"/>
        <v>0</v>
      </c>
      <c r="I56" s="107">
        <f t="shared" si="3"/>
        <v>0</v>
      </c>
      <c r="J56" s="21"/>
    </row>
    <row r="57" spans="1:19" s="107" customFormat="1" x14ac:dyDescent="0.35">
      <c r="A57" s="106" t="s">
        <v>55</v>
      </c>
      <c r="B57" s="107" t="s">
        <v>307</v>
      </c>
      <c r="H57" s="107">
        <f>COUNTA(B57:F57)</f>
        <v>1</v>
      </c>
      <c r="I57" s="107">
        <f t="shared" si="3"/>
        <v>3</v>
      </c>
      <c r="J57" s="21"/>
    </row>
    <row r="58" spans="1:19" s="107" customFormat="1" ht="32.4" x14ac:dyDescent="0.35">
      <c r="A58" s="106" t="s">
        <v>56</v>
      </c>
      <c r="B58" s="107" t="s">
        <v>89</v>
      </c>
      <c r="C58" s="107" t="s">
        <v>268</v>
      </c>
      <c r="F58" s="107" t="s">
        <v>262</v>
      </c>
      <c r="G58" s="145" t="s">
        <v>269</v>
      </c>
      <c r="H58" s="107">
        <f t="shared" si="2"/>
        <v>3</v>
      </c>
      <c r="I58" s="107">
        <f t="shared" si="3"/>
        <v>6</v>
      </c>
      <c r="J58" s="21"/>
    </row>
    <row r="59" spans="1:19" s="107" customFormat="1" ht="32.4" x14ac:dyDescent="0.35">
      <c r="A59" s="106" t="s">
        <v>57</v>
      </c>
      <c r="C59" s="107" t="s">
        <v>87</v>
      </c>
      <c r="D59" s="107" t="s">
        <v>102</v>
      </c>
      <c r="G59" s="107" t="s">
        <v>88</v>
      </c>
      <c r="H59" s="107">
        <f>COUNTA(C59:F59)</f>
        <v>2</v>
      </c>
      <c r="I59" s="107">
        <f t="shared" si="3"/>
        <v>3</v>
      </c>
      <c r="J59" s="21"/>
    </row>
    <row r="60" spans="1:19" s="107" customFormat="1" x14ac:dyDescent="0.35">
      <c r="A60" s="106" t="s">
        <v>58</v>
      </c>
      <c r="H60" s="107">
        <f>COUNTA(B60:F60)</f>
        <v>0</v>
      </c>
      <c r="I60" s="107">
        <f t="shared" si="3"/>
        <v>0</v>
      </c>
      <c r="J60" s="21"/>
    </row>
    <row r="61" spans="1:19" s="107" customFormat="1" x14ac:dyDescent="0.35">
      <c r="A61" s="106" t="s">
        <v>59</v>
      </c>
      <c r="H61" s="107">
        <f>COUNTA(B61:F61)</f>
        <v>0</v>
      </c>
      <c r="I61" s="107">
        <f t="shared" si="3"/>
        <v>0</v>
      </c>
      <c r="L61" s="165" t="s">
        <v>103</v>
      </c>
      <c r="M61" s="165"/>
      <c r="N61" s="165"/>
      <c r="O61" s="165"/>
      <c r="P61" s="165"/>
      <c r="Q61" s="165"/>
      <c r="R61" s="165"/>
      <c r="S61" s="165"/>
    </row>
    <row r="62" spans="1:19" x14ac:dyDescent="0.35">
      <c r="A62" s="106" t="s">
        <v>60</v>
      </c>
      <c r="B62" s="107"/>
      <c r="C62" s="107"/>
      <c r="D62" s="107"/>
      <c r="E62" s="107"/>
      <c r="F62" s="107"/>
      <c r="G62" s="107"/>
      <c r="H62" s="107">
        <f>COUNTA(B62:F62)</f>
        <v>0</v>
      </c>
      <c r="I62" s="107">
        <f t="shared" si="3"/>
        <v>0</v>
      </c>
    </row>
    <row r="63" spans="1:19" s="107" customFormat="1" ht="48.6" x14ac:dyDescent="0.35">
      <c r="A63" s="106" t="s">
        <v>61</v>
      </c>
      <c r="B63" s="107" t="s">
        <v>89</v>
      </c>
      <c r="C63" s="107" t="s">
        <v>95</v>
      </c>
      <c r="D63" s="107" t="s">
        <v>81</v>
      </c>
      <c r="E63" s="107" t="s">
        <v>283</v>
      </c>
      <c r="F63" s="107" t="s">
        <v>284</v>
      </c>
      <c r="G63" s="107" t="s">
        <v>243</v>
      </c>
      <c r="H63" s="107">
        <f>COUNTA(B63:F63)</f>
        <v>5</v>
      </c>
      <c r="I63" s="107">
        <f t="shared" si="3"/>
        <v>6</v>
      </c>
      <c r="J63" s="21"/>
    </row>
    <row r="67" spans="1:2" x14ac:dyDescent="0.35">
      <c r="A67" s="94" t="s">
        <v>68</v>
      </c>
      <c r="B67" s="96"/>
    </row>
    <row r="68" spans="1:2" x14ac:dyDescent="0.35">
      <c r="A68" s="94" t="s">
        <v>99</v>
      </c>
      <c r="B68" s="96">
        <v>0</v>
      </c>
    </row>
    <row r="69" spans="1:2" x14ac:dyDescent="0.35">
      <c r="A69" s="94" t="s">
        <v>97</v>
      </c>
      <c r="B69" s="96">
        <v>3</v>
      </c>
    </row>
    <row r="70" spans="1:2" x14ac:dyDescent="0.35">
      <c r="A70" s="94" t="s">
        <v>98</v>
      </c>
      <c r="B70" s="96">
        <v>6</v>
      </c>
    </row>
  </sheetData>
  <mergeCells count="2">
    <mergeCell ref="L52:S52"/>
    <mergeCell ref="L61:S61"/>
  </mergeCells>
  <hyperlinks>
    <hyperlink ref="G20" r:id="rId1" xr:uid="{2ABCEE1A-97F1-44CA-BD5B-4243132CFBE0}"/>
    <hyperlink ref="G58" r:id="rId2" xr:uid="{CB31055E-E48B-4426-A37C-03FD513A04E4}"/>
    <hyperlink ref="G8" r:id="rId3" xr:uid="{3F6BB3C1-A0BE-4720-8C3B-FC68DAB7E96A}"/>
  </hyperlink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C8A3-9410-4329-96EC-975263A8F621}">
  <dimension ref="A1:G80"/>
  <sheetViews>
    <sheetView zoomScale="85" zoomScaleNormal="85" workbookViewId="0">
      <selection activeCell="K20" sqref="K20"/>
    </sheetView>
  </sheetViews>
  <sheetFormatPr baseColWidth="10" defaultColWidth="11.44140625" defaultRowHeight="16.2" x14ac:dyDescent="0.35"/>
  <cols>
    <col min="1" max="1" width="24.44140625" style="2" customWidth="1"/>
    <col min="2" max="4" width="30.6640625" style="7" customWidth="1"/>
    <col min="5" max="5" width="21.5546875" style="7" customWidth="1"/>
    <col min="6" max="6" width="11.44140625" style="7"/>
    <col min="7" max="7" width="14.109375" style="7" customWidth="1"/>
    <col min="8" max="16384" width="11.44140625" style="7"/>
  </cols>
  <sheetData>
    <row r="1" spans="1:7" ht="16.8" thickBot="1" x14ac:dyDescent="0.4">
      <c r="A1" s="89" t="s">
        <v>0</v>
      </c>
      <c r="B1" s="90" t="s">
        <v>235</v>
      </c>
      <c r="C1" s="90" t="s">
        <v>200</v>
      </c>
      <c r="D1" s="90" t="s">
        <v>236</v>
      </c>
      <c r="E1" s="90" t="s">
        <v>237</v>
      </c>
      <c r="G1" s="18"/>
    </row>
    <row r="3" spans="1:7" x14ac:dyDescent="0.35">
      <c r="A3" s="3" t="s">
        <v>1</v>
      </c>
      <c r="B3" s="144">
        <v>25.2</v>
      </c>
      <c r="C3" s="144">
        <v>24.6</v>
      </c>
      <c r="D3" s="144">
        <v>34</v>
      </c>
      <c r="E3" s="7">
        <f>IF(D3&gt;50,$C$71,IF(D3&gt;=41,$C$72,IF(D3&gt;=31,$C$73,IF(D3&gt;=21,$C$74,IF(D3&gt;=11,$C$75,$C$76)))))</f>
        <v>4</v>
      </c>
      <c r="G3" s="20"/>
    </row>
    <row r="4" spans="1:7" x14ac:dyDescent="0.35">
      <c r="A4" s="3" t="s">
        <v>2</v>
      </c>
      <c r="B4" s="144">
        <v>26</v>
      </c>
      <c r="C4" s="144">
        <v>26.4</v>
      </c>
      <c r="D4" s="144">
        <v>38.299999999999997</v>
      </c>
      <c r="E4" s="7">
        <f>IF(D4&gt;50,$C$71,IF(D4&gt;=41,$C$72,IF(D4&gt;=31,$C$73,IF(D4&gt;=21,$C$74,IF(D4&gt;=11,$C$75,$C$76)))))</f>
        <v>4</v>
      </c>
      <c r="G4" s="20"/>
    </row>
    <row r="5" spans="1:7" x14ac:dyDescent="0.35">
      <c r="A5" s="3" t="s">
        <v>3</v>
      </c>
      <c r="B5" s="144">
        <v>21.1</v>
      </c>
      <c r="C5" s="144">
        <v>20.3</v>
      </c>
      <c r="D5" s="144">
        <v>25.6</v>
      </c>
      <c r="E5" s="7">
        <f t="shared" ref="E5:E63" si="0">IF(D5&gt;50,$C$71,IF(D5&gt;=41,$C$72,IF(D5&gt;=31,$C$73,IF(D5&gt;=21,$C$74,IF(D5&gt;=11,$C$75,$C$76)))))</f>
        <v>2</v>
      </c>
      <c r="G5" s="20"/>
    </row>
    <row r="6" spans="1:7" x14ac:dyDescent="0.35">
      <c r="A6" s="3" t="s">
        <v>4</v>
      </c>
      <c r="B6" s="144">
        <v>38.6</v>
      </c>
      <c r="C6" s="144">
        <v>38.1</v>
      </c>
      <c r="D6" s="144">
        <v>48</v>
      </c>
      <c r="E6" s="7">
        <f t="shared" si="0"/>
        <v>6</v>
      </c>
      <c r="G6" s="20"/>
    </row>
    <row r="7" spans="1:7" x14ac:dyDescent="0.35">
      <c r="A7" s="3" t="s">
        <v>5</v>
      </c>
      <c r="B7" s="144">
        <v>35.6</v>
      </c>
      <c r="C7" s="144">
        <v>36.200000000000003</v>
      </c>
      <c r="D7" s="144">
        <v>44.9</v>
      </c>
      <c r="E7" s="7">
        <f t="shared" si="0"/>
        <v>6</v>
      </c>
      <c r="G7" s="20"/>
    </row>
    <row r="8" spans="1:7" x14ac:dyDescent="0.35">
      <c r="A8" s="3" t="s">
        <v>6</v>
      </c>
      <c r="B8" s="144">
        <v>7.9</v>
      </c>
      <c r="C8" s="144">
        <v>8.4</v>
      </c>
      <c r="D8" s="144">
        <v>12.3</v>
      </c>
      <c r="E8" s="7">
        <f t="shared" si="0"/>
        <v>1</v>
      </c>
      <c r="G8" s="20"/>
    </row>
    <row r="9" spans="1:7" x14ac:dyDescent="0.35">
      <c r="A9" s="3" t="s">
        <v>7</v>
      </c>
      <c r="B9" s="144">
        <v>21.3</v>
      </c>
      <c r="C9" s="144">
        <v>26.8</v>
      </c>
      <c r="D9" s="144">
        <v>29.4</v>
      </c>
      <c r="E9" s="7">
        <f t="shared" si="0"/>
        <v>2</v>
      </c>
      <c r="G9" s="20"/>
    </row>
    <row r="10" spans="1:7" x14ac:dyDescent="0.35">
      <c r="A10" s="3" t="s">
        <v>8</v>
      </c>
      <c r="B10" s="144">
        <v>37.9</v>
      </c>
      <c r="C10" s="144">
        <v>37.6</v>
      </c>
      <c r="D10" s="144">
        <v>48.8</v>
      </c>
      <c r="E10" s="7">
        <f t="shared" si="0"/>
        <v>6</v>
      </c>
      <c r="G10" s="20"/>
    </row>
    <row r="11" spans="1:7" x14ac:dyDescent="0.35">
      <c r="A11" s="3" t="s">
        <v>9</v>
      </c>
      <c r="B11" s="144">
        <v>40.1</v>
      </c>
      <c r="C11" s="144">
        <v>40.299999999999997</v>
      </c>
      <c r="D11" s="144">
        <v>54.9</v>
      </c>
      <c r="E11" s="7">
        <f t="shared" si="0"/>
        <v>9</v>
      </c>
      <c r="G11" s="20"/>
    </row>
    <row r="12" spans="1:7" x14ac:dyDescent="0.35">
      <c r="A12" s="3" t="s">
        <v>11</v>
      </c>
      <c r="B12" s="144">
        <v>37.5</v>
      </c>
      <c r="C12" s="144">
        <v>35.799999999999997</v>
      </c>
      <c r="D12" s="144">
        <v>43.9</v>
      </c>
      <c r="E12" s="7">
        <f t="shared" si="0"/>
        <v>6</v>
      </c>
      <c r="G12" s="20"/>
    </row>
    <row r="13" spans="1:7" x14ac:dyDescent="0.35">
      <c r="A13" s="3" t="s">
        <v>10</v>
      </c>
      <c r="B13" s="144">
        <v>20.6</v>
      </c>
      <c r="C13" s="144">
        <v>20.7</v>
      </c>
      <c r="D13" s="144">
        <v>28</v>
      </c>
      <c r="E13" s="7">
        <f t="shared" si="0"/>
        <v>2</v>
      </c>
      <c r="G13" s="20"/>
    </row>
    <row r="14" spans="1:7" x14ac:dyDescent="0.35">
      <c r="A14" s="3" t="s">
        <v>12</v>
      </c>
      <c r="B14" s="144">
        <v>37.5</v>
      </c>
      <c r="C14" s="144">
        <v>37.5</v>
      </c>
      <c r="D14" s="144">
        <v>43.1</v>
      </c>
      <c r="E14" s="7">
        <f t="shared" si="0"/>
        <v>6</v>
      </c>
      <c r="G14" s="20"/>
    </row>
    <row r="15" spans="1:7" x14ac:dyDescent="0.35">
      <c r="A15" s="3" t="s">
        <v>13</v>
      </c>
      <c r="B15" s="144">
        <v>33.9</v>
      </c>
      <c r="C15" s="144">
        <v>34.9</v>
      </c>
      <c r="D15" s="144">
        <v>43.7</v>
      </c>
      <c r="E15" s="7">
        <f t="shared" si="0"/>
        <v>6</v>
      </c>
      <c r="G15" s="20"/>
    </row>
    <row r="16" spans="1:7" x14ac:dyDescent="0.35">
      <c r="A16" s="3" t="s">
        <v>14</v>
      </c>
      <c r="B16" s="144">
        <v>47.6</v>
      </c>
      <c r="C16" s="144">
        <v>43.3</v>
      </c>
      <c r="D16" s="144">
        <v>52.6</v>
      </c>
      <c r="E16" s="7">
        <f t="shared" si="0"/>
        <v>9</v>
      </c>
      <c r="G16" s="20"/>
    </row>
    <row r="17" spans="1:7" x14ac:dyDescent="0.35">
      <c r="A17" s="3" t="s">
        <v>15</v>
      </c>
      <c r="B17" s="144">
        <v>20.100000000000001</v>
      </c>
      <c r="C17" s="144">
        <v>20.100000000000001</v>
      </c>
      <c r="D17" s="144">
        <v>32.6</v>
      </c>
      <c r="E17" s="7">
        <f t="shared" si="0"/>
        <v>4</v>
      </c>
      <c r="G17" s="20"/>
    </row>
    <row r="18" spans="1:7" x14ac:dyDescent="0.35">
      <c r="A18" s="3" t="s">
        <v>16</v>
      </c>
      <c r="B18" s="144">
        <v>14.6</v>
      </c>
      <c r="C18" s="144">
        <v>14.4</v>
      </c>
      <c r="D18" s="144">
        <v>21.8</v>
      </c>
      <c r="E18" s="7">
        <f t="shared" si="0"/>
        <v>2</v>
      </c>
      <c r="G18" s="20"/>
    </row>
    <row r="19" spans="1:7" x14ac:dyDescent="0.35">
      <c r="A19" s="3" t="s">
        <v>17</v>
      </c>
      <c r="B19" s="144">
        <v>31.2</v>
      </c>
      <c r="C19" s="144">
        <v>30.3</v>
      </c>
      <c r="D19" s="144">
        <v>38</v>
      </c>
      <c r="E19" s="7">
        <f t="shared" si="0"/>
        <v>4</v>
      </c>
      <c r="G19" s="20"/>
    </row>
    <row r="20" spans="1:7" x14ac:dyDescent="0.35">
      <c r="A20" s="3" t="s">
        <v>18</v>
      </c>
      <c r="B20" s="144">
        <v>49.2</v>
      </c>
      <c r="C20" s="144">
        <v>48.8</v>
      </c>
      <c r="D20" s="144">
        <v>54.4</v>
      </c>
      <c r="E20" s="7">
        <f t="shared" si="0"/>
        <v>9</v>
      </c>
      <c r="G20" s="20"/>
    </row>
    <row r="21" spans="1:7" x14ac:dyDescent="0.35">
      <c r="A21" s="3" t="s">
        <v>19</v>
      </c>
      <c r="B21" s="144">
        <v>39.5</v>
      </c>
      <c r="C21" s="144">
        <v>39.200000000000003</v>
      </c>
      <c r="D21" s="144">
        <v>48.1</v>
      </c>
      <c r="E21" s="7">
        <f t="shared" si="0"/>
        <v>6</v>
      </c>
      <c r="G21" s="20"/>
    </row>
    <row r="22" spans="1:7" x14ac:dyDescent="0.35">
      <c r="A22" s="3" t="s">
        <v>20</v>
      </c>
      <c r="B22" s="144">
        <v>36</v>
      </c>
      <c r="C22" s="144">
        <v>36.299999999999997</v>
      </c>
      <c r="D22" s="144">
        <v>44.8</v>
      </c>
      <c r="E22" s="7">
        <f t="shared" si="0"/>
        <v>6</v>
      </c>
      <c r="G22" s="20"/>
    </row>
    <row r="23" spans="1:7" x14ac:dyDescent="0.35">
      <c r="A23" s="3" t="s">
        <v>21</v>
      </c>
      <c r="B23" s="144">
        <v>31.4</v>
      </c>
      <c r="C23" s="144">
        <v>31.4</v>
      </c>
      <c r="D23" s="144">
        <v>45</v>
      </c>
      <c r="E23" s="7">
        <f t="shared" si="0"/>
        <v>6</v>
      </c>
      <c r="G23" s="20"/>
    </row>
    <row r="24" spans="1:7" x14ac:dyDescent="0.35">
      <c r="A24" s="3" t="s">
        <v>22</v>
      </c>
      <c r="B24" s="144">
        <v>41.8</v>
      </c>
      <c r="C24" s="144">
        <v>43.1</v>
      </c>
      <c r="D24" s="144">
        <v>53.6</v>
      </c>
      <c r="E24" s="7">
        <f t="shared" si="0"/>
        <v>9</v>
      </c>
      <c r="G24" s="20"/>
    </row>
    <row r="25" spans="1:7" x14ac:dyDescent="0.35">
      <c r="A25" s="3" t="s">
        <v>23</v>
      </c>
      <c r="B25" s="144">
        <v>38.4</v>
      </c>
      <c r="C25" s="144">
        <v>38.1</v>
      </c>
      <c r="D25" s="144">
        <v>45.6</v>
      </c>
      <c r="E25" s="7">
        <f t="shared" si="0"/>
        <v>6</v>
      </c>
      <c r="G25" s="20"/>
    </row>
    <row r="26" spans="1:7" x14ac:dyDescent="0.35">
      <c r="A26" s="3" t="s">
        <v>24</v>
      </c>
      <c r="B26" s="144">
        <v>16.600000000000001</v>
      </c>
      <c r="C26" s="144">
        <v>16.8</v>
      </c>
      <c r="D26" s="144">
        <v>22.7</v>
      </c>
      <c r="E26" s="7">
        <f t="shared" si="0"/>
        <v>2</v>
      </c>
      <c r="G26" s="20"/>
    </row>
    <row r="27" spans="1:7" x14ac:dyDescent="0.35">
      <c r="A27" s="3" t="s">
        <v>25</v>
      </c>
      <c r="B27" s="144">
        <v>32.299999999999997</v>
      </c>
      <c r="C27" s="144">
        <v>33.200000000000003</v>
      </c>
      <c r="D27" s="144">
        <v>43.8</v>
      </c>
      <c r="E27" s="7">
        <f t="shared" si="0"/>
        <v>6</v>
      </c>
      <c r="G27" s="20"/>
    </row>
    <row r="28" spans="1:7" x14ac:dyDescent="0.35">
      <c r="A28" s="3" t="s">
        <v>26</v>
      </c>
      <c r="B28" s="144">
        <v>42.8</v>
      </c>
      <c r="C28" s="144">
        <v>41.8</v>
      </c>
      <c r="D28" s="144">
        <v>50.9</v>
      </c>
      <c r="E28" s="7">
        <f t="shared" si="0"/>
        <v>9</v>
      </c>
      <c r="G28" s="20"/>
    </row>
    <row r="29" spans="1:7" x14ac:dyDescent="0.35">
      <c r="A29" s="3" t="s">
        <v>27</v>
      </c>
      <c r="B29" s="144">
        <v>42.5</v>
      </c>
      <c r="C29" s="144">
        <v>42.2</v>
      </c>
      <c r="D29" s="144">
        <v>48.6</v>
      </c>
      <c r="E29" s="7">
        <f t="shared" si="0"/>
        <v>6</v>
      </c>
      <c r="G29" s="20"/>
    </row>
    <row r="30" spans="1:7" x14ac:dyDescent="0.35">
      <c r="A30" s="3" t="s">
        <v>28</v>
      </c>
      <c r="B30" s="144">
        <v>19.3</v>
      </c>
      <c r="C30" s="144">
        <v>19.399999999999999</v>
      </c>
      <c r="D30" s="144">
        <v>26.1</v>
      </c>
      <c r="E30" s="7">
        <f t="shared" si="0"/>
        <v>2</v>
      </c>
      <c r="G30" s="20"/>
    </row>
    <row r="31" spans="1:7" x14ac:dyDescent="0.35">
      <c r="A31" s="3" t="s">
        <v>29</v>
      </c>
      <c r="B31" s="144">
        <v>32.6</v>
      </c>
      <c r="C31" s="144">
        <v>33.299999999999997</v>
      </c>
      <c r="D31" s="144">
        <v>42.6</v>
      </c>
      <c r="E31" s="7">
        <f t="shared" si="0"/>
        <v>6</v>
      </c>
      <c r="G31" s="20"/>
    </row>
    <row r="32" spans="1:7" x14ac:dyDescent="0.35">
      <c r="A32" s="3" t="s">
        <v>30</v>
      </c>
      <c r="B32" s="144">
        <v>35.1</v>
      </c>
      <c r="C32" s="144">
        <v>41.7</v>
      </c>
      <c r="D32" s="144">
        <v>47.6</v>
      </c>
      <c r="E32" s="7">
        <f t="shared" si="0"/>
        <v>6</v>
      </c>
      <c r="G32" s="20"/>
    </row>
    <row r="33" spans="1:7" x14ac:dyDescent="0.35">
      <c r="A33" s="3" t="s">
        <v>31</v>
      </c>
      <c r="B33" s="144">
        <v>35.9</v>
      </c>
      <c r="C33" s="144">
        <v>36.4</v>
      </c>
      <c r="D33" s="144">
        <v>43.9</v>
      </c>
      <c r="E33" s="7">
        <f t="shared" si="0"/>
        <v>6</v>
      </c>
      <c r="G33" s="20"/>
    </row>
    <row r="34" spans="1:7" x14ac:dyDescent="0.35">
      <c r="A34" s="3" t="s">
        <v>32</v>
      </c>
      <c r="B34" s="144">
        <v>23.2</v>
      </c>
      <c r="C34" s="144">
        <v>23.2</v>
      </c>
      <c r="D34" s="144">
        <v>32</v>
      </c>
      <c r="E34" s="7">
        <f t="shared" si="0"/>
        <v>4</v>
      </c>
      <c r="G34" s="20"/>
    </row>
    <row r="35" spans="1:7" x14ac:dyDescent="0.35">
      <c r="A35" s="3" t="s">
        <v>33</v>
      </c>
      <c r="B35" s="144">
        <v>19</v>
      </c>
      <c r="C35" s="144">
        <v>19</v>
      </c>
      <c r="D35" s="144">
        <v>38.1</v>
      </c>
      <c r="E35" s="7">
        <f t="shared" si="0"/>
        <v>4</v>
      </c>
      <c r="G35" s="20"/>
    </row>
    <row r="36" spans="1:7" x14ac:dyDescent="0.35">
      <c r="A36" s="3" t="s">
        <v>34</v>
      </c>
      <c r="B36" s="144">
        <v>27</v>
      </c>
      <c r="C36" s="144">
        <v>27.1</v>
      </c>
      <c r="D36" s="144">
        <v>36.799999999999997</v>
      </c>
      <c r="E36" s="7">
        <f t="shared" si="0"/>
        <v>4</v>
      </c>
      <c r="G36" s="20"/>
    </row>
    <row r="37" spans="1:7" x14ac:dyDescent="0.35">
      <c r="A37" s="3" t="s">
        <v>35</v>
      </c>
      <c r="B37" s="144">
        <v>40.9</v>
      </c>
      <c r="C37" s="144">
        <v>38.200000000000003</v>
      </c>
      <c r="D37" s="144">
        <v>47</v>
      </c>
      <c r="E37" s="7">
        <f t="shared" si="0"/>
        <v>6</v>
      </c>
      <c r="G37" s="20"/>
    </row>
    <row r="38" spans="1:7" x14ac:dyDescent="0.35">
      <c r="A38" s="3" t="s">
        <v>36</v>
      </c>
      <c r="B38" s="144">
        <v>25.1</v>
      </c>
      <c r="C38" s="144">
        <v>25.1</v>
      </c>
      <c r="D38" s="144">
        <v>34.5</v>
      </c>
      <c r="E38" s="7">
        <f t="shared" si="0"/>
        <v>4</v>
      </c>
      <c r="G38" s="20"/>
    </row>
    <row r="39" spans="1:7" x14ac:dyDescent="0.35">
      <c r="A39" s="3" t="s">
        <v>37</v>
      </c>
      <c r="B39" s="144">
        <v>36.700000000000003</v>
      </c>
      <c r="C39" s="144">
        <v>37.700000000000003</v>
      </c>
      <c r="D39" s="144">
        <v>45.3</v>
      </c>
      <c r="E39" s="7">
        <f t="shared" si="0"/>
        <v>6</v>
      </c>
      <c r="G39" s="20"/>
    </row>
    <row r="40" spans="1:7" x14ac:dyDescent="0.35">
      <c r="A40" s="3" t="s">
        <v>38</v>
      </c>
      <c r="B40" s="144">
        <v>6.8</v>
      </c>
      <c r="C40" s="144">
        <v>6.8</v>
      </c>
      <c r="D40" s="144">
        <v>12</v>
      </c>
      <c r="E40" s="7">
        <f t="shared" si="0"/>
        <v>1</v>
      </c>
      <c r="G40" s="20"/>
    </row>
    <row r="41" spans="1:7" x14ac:dyDescent="0.35">
      <c r="A41" s="3" t="s">
        <v>39</v>
      </c>
      <c r="B41" s="144">
        <v>46.5</v>
      </c>
      <c r="C41" s="144">
        <v>46.5</v>
      </c>
      <c r="D41" s="144">
        <v>50</v>
      </c>
      <c r="E41" s="7">
        <f t="shared" si="0"/>
        <v>6</v>
      </c>
      <c r="G41" s="20"/>
    </row>
    <row r="42" spans="1:7" x14ac:dyDescent="0.35">
      <c r="A42" s="3" t="s">
        <v>40</v>
      </c>
      <c r="B42" s="144">
        <v>21.8</v>
      </c>
      <c r="C42" s="144">
        <v>22.7</v>
      </c>
      <c r="D42" s="144">
        <v>31.7</v>
      </c>
      <c r="E42" s="7">
        <f t="shared" si="0"/>
        <v>4</v>
      </c>
      <c r="G42" s="20"/>
    </row>
    <row r="43" spans="1:7" x14ac:dyDescent="0.35">
      <c r="A43" s="3" t="s">
        <v>41</v>
      </c>
      <c r="B43" s="144">
        <v>32</v>
      </c>
      <c r="C43" s="144">
        <v>32.799999999999997</v>
      </c>
      <c r="D43" s="144">
        <v>44</v>
      </c>
      <c r="E43" s="7">
        <f t="shared" si="0"/>
        <v>6</v>
      </c>
      <c r="G43" s="20"/>
    </row>
    <row r="44" spans="1:7" x14ac:dyDescent="0.35">
      <c r="A44" s="3" t="s">
        <v>42</v>
      </c>
      <c r="B44" s="144">
        <v>37.1</v>
      </c>
      <c r="C44" s="144">
        <v>37.200000000000003</v>
      </c>
      <c r="D44" s="144">
        <v>45.9</v>
      </c>
      <c r="E44" s="7">
        <f t="shared" si="0"/>
        <v>6</v>
      </c>
      <c r="G44" s="20"/>
    </row>
    <row r="45" spans="1:7" x14ac:dyDescent="0.35">
      <c r="A45" s="3" t="s">
        <v>43</v>
      </c>
      <c r="B45" s="144">
        <v>60.2</v>
      </c>
      <c r="C45" s="144">
        <v>59.9</v>
      </c>
      <c r="D45" s="144">
        <v>63.1</v>
      </c>
      <c r="E45" s="7">
        <f t="shared" si="0"/>
        <v>9</v>
      </c>
      <c r="G45" s="20"/>
    </row>
    <row r="46" spans="1:7" x14ac:dyDescent="0.35">
      <c r="A46" s="3" t="s">
        <v>44</v>
      </c>
      <c r="B46" s="144">
        <v>51</v>
      </c>
      <c r="C46" s="144">
        <v>49.9</v>
      </c>
      <c r="D46" s="144">
        <v>54.1</v>
      </c>
      <c r="E46" s="7">
        <f t="shared" si="0"/>
        <v>9</v>
      </c>
      <c r="G46" s="20"/>
    </row>
    <row r="47" spans="1:7" x14ac:dyDescent="0.35">
      <c r="A47" s="3" t="s">
        <v>45</v>
      </c>
      <c r="B47" s="144">
        <v>28.5</v>
      </c>
      <c r="C47" s="144">
        <v>35.299999999999997</v>
      </c>
      <c r="D47" s="144">
        <v>44</v>
      </c>
      <c r="E47" s="7">
        <f t="shared" si="0"/>
        <v>6</v>
      </c>
      <c r="G47" s="20"/>
    </row>
    <row r="48" spans="1:7" x14ac:dyDescent="0.35">
      <c r="A48" s="3" t="s">
        <v>46</v>
      </c>
      <c r="B48" s="144">
        <v>19.3</v>
      </c>
      <c r="C48" s="144">
        <v>18.7</v>
      </c>
      <c r="D48" s="144">
        <v>31.9</v>
      </c>
      <c r="E48" s="7">
        <f t="shared" si="0"/>
        <v>4</v>
      </c>
      <c r="G48" s="20"/>
    </row>
    <row r="49" spans="1:7" x14ac:dyDescent="0.35">
      <c r="A49" s="3" t="s">
        <v>47</v>
      </c>
      <c r="B49" s="144">
        <v>36.200000000000003</v>
      </c>
      <c r="C49" s="144">
        <v>38.299999999999997</v>
      </c>
      <c r="D49" s="144">
        <v>40.4</v>
      </c>
      <c r="E49" s="7">
        <f t="shared" si="0"/>
        <v>4</v>
      </c>
      <c r="G49" s="20"/>
    </row>
    <row r="50" spans="1:7" x14ac:dyDescent="0.35">
      <c r="A50" s="3" t="s">
        <v>48</v>
      </c>
      <c r="B50" s="144">
        <v>36</v>
      </c>
      <c r="C50" s="144">
        <v>35.4</v>
      </c>
      <c r="D50" s="144">
        <v>59</v>
      </c>
      <c r="E50" s="7">
        <f t="shared" si="0"/>
        <v>9</v>
      </c>
      <c r="G50" s="20"/>
    </row>
    <row r="51" spans="1:7" x14ac:dyDescent="0.35">
      <c r="A51" s="3" t="s">
        <v>49</v>
      </c>
      <c r="B51" s="144">
        <v>27.3</v>
      </c>
      <c r="C51" s="144">
        <v>27.3</v>
      </c>
      <c r="D51" s="144">
        <v>38.9</v>
      </c>
      <c r="E51" s="7">
        <f t="shared" si="0"/>
        <v>4</v>
      </c>
      <c r="G51" s="20"/>
    </row>
    <row r="52" spans="1:7" x14ac:dyDescent="0.35">
      <c r="A52" s="3" t="s">
        <v>50</v>
      </c>
      <c r="B52" s="144">
        <v>48</v>
      </c>
      <c r="C52" s="144">
        <v>47.7</v>
      </c>
      <c r="D52" s="144">
        <v>51.6</v>
      </c>
      <c r="E52" s="7">
        <f t="shared" si="0"/>
        <v>9</v>
      </c>
      <c r="G52" s="20"/>
    </row>
    <row r="53" spans="1:7" x14ac:dyDescent="0.35">
      <c r="A53" s="3" t="s">
        <v>51</v>
      </c>
      <c r="B53" s="144">
        <v>32.299999999999997</v>
      </c>
      <c r="C53" s="144">
        <v>32.299999999999997</v>
      </c>
      <c r="D53" s="144">
        <v>44.7</v>
      </c>
      <c r="E53" s="7">
        <f t="shared" si="0"/>
        <v>6</v>
      </c>
      <c r="G53" s="20"/>
    </row>
    <row r="54" spans="1:7" x14ac:dyDescent="0.35">
      <c r="A54" s="3" t="s">
        <v>52</v>
      </c>
      <c r="B54" s="144">
        <v>22.3</v>
      </c>
      <c r="C54" s="144">
        <v>22.8</v>
      </c>
      <c r="D54" s="144">
        <v>33.700000000000003</v>
      </c>
      <c r="E54" s="7">
        <f t="shared" si="0"/>
        <v>4</v>
      </c>
      <c r="G54" s="20"/>
    </row>
    <row r="55" spans="1:7" x14ac:dyDescent="0.35">
      <c r="A55" s="3" t="s">
        <v>53</v>
      </c>
      <c r="B55" s="144">
        <v>23</v>
      </c>
      <c r="C55" s="144">
        <v>22.6</v>
      </c>
      <c r="D55" s="144">
        <v>34.700000000000003</v>
      </c>
      <c r="E55" s="7">
        <f t="shared" si="0"/>
        <v>4</v>
      </c>
      <c r="G55" s="20"/>
    </row>
    <row r="56" spans="1:7" x14ac:dyDescent="0.35">
      <c r="A56" s="3" t="s">
        <v>54</v>
      </c>
      <c r="B56" s="144">
        <v>28.6</v>
      </c>
      <c r="C56" s="144">
        <v>29</v>
      </c>
      <c r="D56" s="144">
        <v>41.1</v>
      </c>
      <c r="E56" s="7">
        <f>IF(D56&gt;50,$C$71,IF(D56&gt;=41,$C$72,IF(D56&gt;=31,$C$73,IF(D56&gt;=21,$C$74,IF(D56&gt;=11,$C$75,$C$76)))))</f>
        <v>6</v>
      </c>
      <c r="G56" s="20"/>
    </row>
    <row r="57" spans="1:7" x14ac:dyDescent="0.35">
      <c r="A57" s="3" t="s">
        <v>55</v>
      </c>
      <c r="B57" s="144">
        <v>36.799999999999997</v>
      </c>
      <c r="C57" s="144">
        <v>36.799999999999997</v>
      </c>
      <c r="D57" s="144">
        <v>39.700000000000003</v>
      </c>
      <c r="E57" s="7">
        <f t="shared" si="0"/>
        <v>4</v>
      </c>
      <c r="G57" s="20"/>
    </row>
    <row r="58" spans="1:7" x14ac:dyDescent="0.35">
      <c r="A58" s="3" t="s">
        <v>56</v>
      </c>
      <c r="B58" s="144">
        <v>34.799999999999997</v>
      </c>
      <c r="C58" s="144">
        <v>34.299999999999997</v>
      </c>
      <c r="D58" s="144">
        <v>45.6</v>
      </c>
      <c r="E58" s="7">
        <f t="shared" si="0"/>
        <v>6</v>
      </c>
      <c r="G58" s="20"/>
    </row>
    <row r="59" spans="1:7" x14ac:dyDescent="0.35">
      <c r="A59" s="3" t="s">
        <v>57</v>
      </c>
      <c r="B59" s="144">
        <v>24.1</v>
      </c>
      <c r="C59" s="144">
        <v>23.8</v>
      </c>
      <c r="D59" s="144">
        <v>30</v>
      </c>
      <c r="E59" s="7">
        <f t="shared" si="0"/>
        <v>2</v>
      </c>
      <c r="G59" s="20"/>
    </row>
    <row r="60" spans="1:7" x14ac:dyDescent="0.35">
      <c r="A60" s="3" t="s">
        <v>58</v>
      </c>
      <c r="B60" s="144">
        <v>47.1</v>
      </c>
      <c r="C60" s="144">
        <v>46.9</v>
      </c>
      <c r="D60" s="144">
        <v>53.6</v>
      </c>
      <c r="E60" s="7">
        <f t="shared" si="0"/>
        <v>9</v>
      </c>
      <c r="G60" s="20"/>
    </row>
    <row r="61" spans="1:7" x14ac:dyDescent="0.35">
      <c r="A61" s="3" t="s">
        <v>59</v>
      </c>
      <c r="B61" s="144">
        <v>42.8</v>
      </c>
      <c r="C61" s="144">
        <v>42.8</v>
      </c>
      <c r="D61" s="144">
        <v>48.9</v>
      </c>
      <c r="E61" s="7">
        <f t="shared" si="0"/>
        <v>6</v>
      </c>
      <c r="G61" s="20"/>
    </row>
    <row r="62" spans="1:7" x14ac:dyDescent="0.35">
      <c r="A62" s="3" t="s">
        <v>60</v>
      </c>
      <c r="B62" s="144">
        <v>53.3</v>
      </c>
      <c r="C62" s="144">
        <v>52</v>
      </c>
      <c r="D62" s="144">
        <v>57.1</v>
      </c>
      <c r="E62" s="7">
        <f t="shared" si="0"/>
        <v>9</v>
      </c>
      <c r="G62" s="20"/>
    </row>
    <row r="63" spans="1:7" x14ac:dyDescent="0.35">
      <c r="A63" s="3" t="s">
        <v>61</v>
      </c>
      <c r="B63" s="144">
        <v>35.9</v>
      </c>
      <c r="C63" s="144">
        <v>36.799999999999997</v>
      </c>
      <c r="D63" s="144">
        <v>49.7</v>
      </c>
      <c r="E63" s="7">
        <f t="shared" si="0"/>
        <v>6</v>
      </c>
      <c r="G63" s="20"/>
    </row>
    <row r="64" spans="1:7" x14ac:dyDescent="0.35">
      <c r="C64" s="103"/>
      <c r="D64" s="103"/>
      <c r="G64" s="20"/>
    </row>
    <row r="65" spans="1:7" x14ac:dyDescent="0.35">
      <c r="A65" s="9" t="s">
        <v>194</v>
      </c>
      <c r="B65" s="114">
        <v>26</v>
      </c>
      <c r="C65" s="10">
        <v>26.2</v>
      </c>
      <c r="D65" s="10">
        <v>33.9</v>
      </c>
      <c r="E65" s="21"/>
      <c r="F65" s="21"/>
      <c r="G65" s="22"/>
    </row>
    <row r="69" spans="1:7" x14ac:dyDescent="0.35">
      <c r="A69" s="4" t="s">
        <v>195</v>
      </c>
      <c r="B69" s="17" t="s">
        <v>196</v>
      </c>
      <c r="C69" s="17" t="s">
        <v>108</v>
      </c>
    </row>
    <row r="70" spans="1:7" x14ac:dyDescent="0.35">
      <c r="A70" s="4"/>
      <c r="B70" s="17"/>
      <c r="C70" s="17"/>
    </row>
    <row r="71" spans="1:7" x14ac:dyDescent="0.35">
      <c r="A71" s="4" t="s">
        <v>193</v>
      </c>
      <c r="B71" s="17"/>
      <c r="C71" s="17">
        <v>9</v>
      </c>
    </row>
    <row r="72" spans="1:7" x14ac:dyDescent="0.35">
      <c r="A72" s="4" t="s">
        <v>192</v>
      </c>
      <c r="B72" s="17"/>
      <c r="C72" s="17">
        <v>6</v>
      </c>
    </row>
    <row r="73" spans="1:7" x14ac:dyDescent="0.35">
      <c r="A73" s="4" t="s">
        <v>190</v>
      </c>
      <c r="B73" s="17"/>
      <c r="C73" s="17">
        <v>4</v>
      </c>
    </row>
    <row r="74" spans="1:7" x14ac:dyDescent="0.35">
      <c r="A74" s="4" t="s">
        <v>189</v>
      </c>
      <c r="B74" s="17"/>
      <c r="C74" s="17">
        <v>2</v>
      </c>
    </row>
    <row r="75" spans="1:7" x14ac:dyDescent="0.35">
      <c r="A75" s="4" t="s">
        <v>191</v>
      </c>
      <c r="B75" s="17"/>
      <c r="C75" s="17">
        <v>1</v>
      </c>
    </row>
    <row r="76" spans="1:7" x14ac:dyDescent="0.35">
      <c r="A76" s="4" t="s">
        <v>188</v>
      </c>
      <c r="B76" s="17"/>
      <c r="C76" s="17">
        <v>0</v>
      </c>
    </row>
    <row r="78" spans="1:7" x14ac:dyDescent="0.35">
      <c r="A78" s="2" t="s">
        <v>197</v>
      </c>
      <c r="B78" s="7">
        <f>MIN(B3:B63)</f>
        <v>6.8</v>
      </c>
      <c r="C78" s="7">
        <f>MIN(C3:C63)</f>
        <v>6.8</v>
      </c>
      <c r="G78" s="20"/>
    </row>
    <row r="79" spans="1:7" x14ac:dyDescent="0.35">
      <c r="A79" s="2" t="s">
        <v>198</v>
      </c>
      <c r="B79" s="7">
        <f>MAX(B3:B63)</f>
        <v>60.2</v>
      </c>
      <c r="C79" s="7">
        <f>MAX(C3:C63)</f>
        <v>59.9</v>
      </c>
      <c r="G79" s="20"/>
    </row>
    <row r="80" spans="1:7" x14ac:dyDescent="0.35">
      <c r="A80" s="2" t="s">
        <v>199</v>
      </c>
      <c r="B80" s="7">
        <f>MEDIAN(B3:B63)</f>
        <v>34.799999999999997</v>
      </c>
      <c r="C80" s="7">
        <f>MEDIAN(C3:C63)</f>
        <v>35.299999999999997</v>
      </c>
      <c r="G80" s="20"/>
    </row>
  </sheetData>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15AEB-5AC1-41A8-ACCF-D9C4BCE27126}">
  <dimension ref="A1:Q80"/>
  <sheetViews>
    <sheetView zoomScale="70" zoomScaleNormal="70" workbookViewId="0">
      <selection activeCell="P31" sqref="P31"/>
    </sheetView>
  </sheetViews>
  <sheetFormatPr baseColWidth="10" defaultColWidth="11.44140625" defaultRowHeight="16.2" x14ac:dyDescent="0.35"/>
  <cols>
    <col min="1" max="1" width="24.44140625" style="2" customWidth="1"/>
    <col min="2" max="4" width="30.6640625" style="7" customWidth="1"/>
    <col min="5" max="6" width="11.44140625" style="7"/>
    <col min="7" max="7" width="0" style="7" hidden="1" customWidth="1"/>
    <col min="8" max="8" width="25.109375" style="7" customWidth="1"/>
    <col min="9" max="9" width="11.44140625" style="7"/>
    <col min="10" max="10" width="25.6640625" style="7" customWidth="1"/>
    <col min="11" max="16384" width="11.44140625" style="7"/>
  </cols>
  <sheetData>
    <row r="1" spans="1:17" ht="29.4" thickBot="1" x14ac:dyDescent="0.4">
      <c r="A1" s="91" t="s">
        <v>0</v>
      </c>
      <c r="B1" s="93" t="s">
        <v>206</v>
      </c>
      <c r="C1" s="93" t="s">
        <v>207</v>
      </c>
      <c r="D1" s="93" t="s">
        <v>324</v>
      </c>
      <c r="E1" s="90" t="s">
        <v>109</v>
      </c>
      <c r="F1" s="87" t="s">
        <v>360</v>
      </c>
      <c r="G1" s="87"/>
      <c r="H1" s="93" t="s">
        <v>362</v>
      </c>
      <c r="I1" s="88" t="s">
        <v>108</v>
      </c>
      <c r="J1" s="93" t="s">
        <v>361</v>
      </c>
      <c r="K1" s="88" t="s">
        <v>108</v>
      </c>
    </row>
    <row r="3" spans="1:17" x14ac:dyDescent="0.35">
      <c r="A3" s="3" t="s">
        <v>1</v>
      </c>
      <c r="B3" s="97">
        <v>1.2332018119053572</v>
      </c>
      <c r="C3" s="97">
        <v>1.1349759692718964</v>
      </c>
      <c r="D3" s="97">
        <v>0.88936611822627287</v>
      </c>
      <c r="E3" s="7">
        <f t="shared" ref="E3:E34" si="0">IF(C3&lt;=1,$B$71,IF(C3&lt;=1.2,$B$72,IF(C3&lt;=1.4,$B$73,IF(C3&lt;=1.8,$B$74,IF(C3&lt;=2.2,$B$75,$B$76)))))</f>
        <v>6</v>
      </c>
      <c r="F3" s="7">
        <f>IF(D3&lt;=1,$B$71,IF(D3&lt;=1.2,$B$72,IF(D3&lt;=1.4,$B$73,IF(D3&lt;=1.8,$B$74,IF(D3&lt;=2.2,$B$75,$B$76)))))</f>
        <v>9</v>
      </c>
      <c r="H3" s="113">
        <f>(100/B3*C3-100)</f>
        <v>-7.9651069018214571</v>
      </c>
      <c r="I3" s="7">
        <f>IF(H3&lt;-20,$I$76,IF(H3&lt;=-15,$I$75,IF(H3&lt;=-10,$I$74,IF(H3&lt;=-5,$I$73,IF(H3&lt;0,$I$72,$I$71)))))</f>
        <v>3</v>
      </c>
      <c r="J3" s="113">
        <f>(100/C3*D3-100)</f>
        <v>-21.640092627087583</v>
      </c>
      <c r="K3" s="7">
        <f>IF(J3&lt;-20,$I$76,IF(J3&lt;=-15,$I$75,IF(J3&lt;=-10,$I$74,IF(J3&lt;=-5,$I$73,IF(J3&lt;0,$I$72,$I$71)))))</f>
        <v>9</v>
      </c>
      <c r="O3" s="7" t="s">
        <v>204</v>
      </c>
    </row>
    <row r="4" spans="1:17" x14ac:dyDescent="0.35">
      <c r="A4" s="3" t="s">
        <v>2</v>
      </c>
      <c r="B4" s="97">
        <v>1.4346613424199095</v>
      </c>
      <c r="C4" s="97">
        <v>1.2475739712437492</v>
      </c>
      <c r="D4" s="97">
        <v>0.93160220593603882</v>
      </c>
      <c r="E4" s="7">
        <f t="shared" si="0"/>
        <v>4</v>
      </c>
      <c r="F4" s="7">
        <f t="shared" ref="F4:F63" si="1">IF(D4&lt;=1,$B$71,IF(D4&lt;=1.2,$B$72,IF(D4&lt;=1.4,$B$73,IF(D4&lt;=1.8,$B$74,IF(D4&lt;=2.2,$B$75,$B$76)))))</f>
        <v>9</v>
      </c>
      <c r="H4" s="113">
        <f t="shared" ref="H4:H34" si="2">(100/B4*C4-100)</f>
        <v>-13.040525010633615</v>
      </c>
      <c r="I4" s="7">
        <f t="shared" ref="I4:I34" si="3">IF(H4&lt;-20,$I$76,IF(H4&lt;=-15,$I$75,IF(H4&lt;=-10,$I$74,IF(H4&lt;=-5,$I$73,IF(H4&lt;0,$I$72,$I$71)))))</f>
        <v>5</v>
      </c>
      <c r="J4" s="113">
        <f t="shared" ref="J4:J63" si="4">(100/C4*D4-100)</f>
        <v>-25.326896247499235</v>
      </c>
      <c r="K4" s="7">
        <f t="shared" ref="K4:K63" si="5">IF(J4&lt;-20,$I$76,IF(J4&lt;=-15,$I$75,IF(J4&lt;=-10,$I$74,IF(J4&lt;=-5,$I$73,IF(J4&lt;0,$I$72,$I$71)))))</f>
        <v>9</v>
      </c>
      <c r="O4" s="7" t="s">
        <v>205</v>
      </c>
    </row>
    <row r="5" spans="1:17" x14ac:dyDescent="0.35">
      <c r="A5" s="3" t="s">
        <v>3</v>
      </c>
      <c r="B5" s="97">
        <v>1.6695677781131435</v>
      </c>
      <c r="C5" s="97">
        <v>1.5185319260594099</v>
      </c>
      <c r="D5" s="97">
        <v>1.2497059509762465</v>
      </c>
      <c r="E5" s="7">
        <f t="shared" si="0"/>
        <v>2</v>
      </c>
      <c r="F5" s="7">
        <f t="shared" si="1"/>
        <v>4</v>
      </c>
      <c r="H5" s="113">
        <f t="shared" si="2"/>
        <v>-9.0464043469038558</v>
      </c>
      <c r="I5" s="7">
        <f t="shared" si="3"/>
        <v>3</v>
      </c>
      <c r="J5" s="113">
        <f t="shared" si="4"/>
        <v>-17.703017662642551</v>
      </c>
      <c r="K5" s="7">
        <f t="shared" si="5"/>
        <v>7</v>
      </c>
    </row>
    <row r="6" spans="1:17" x14ac:dyDescent="0.35">
      <c r="A6" s="3" t="s">
        <v>4</v>
      </c>
      <c r="B6" s="97">
        <v>1.2477317524711613</v>
      </c>
      <c r="C6" s="97">
        <v>1.1179964321818365</v>
      </c>
      <c r="D6" s="97">
        <v>0.88865671058407081</v>
      </c>
      <c r="E6" s="7">
        <f t="shared" si="0"/>
        <v>6</v>
      </c>
      <c r="F6" s="7">
        <f t="shared" si="1"/>
        <v>9</v>
      </c>
      <c r="H6" s="113">
        <f t="shared" si="2"/>
        <v>-10.397693256774218</v>
      </c>
      <c r="I6" s="7">
        <f t="shared" si="3"/>
        <v>5</v>
      </c>
      <c r="J6" s="113">
        <f t="shared" si="4"/>
        <v>-20.513457377515564</v>
      </c>
      <c r="K6" s="7">
        <f t="shared" si="5"/>
        <v>9</v>
      </c>
      <c r="O6" s="7" t="s">
        <v>201</v>
      </c>
      <c r="Q6" s="7" t="str">
        <f>[1]Metadaten_Indikatoren!$J$8</f>
        <v>Treibhausgasemissionen Sektor Wärme</v>
      </c>
    </row>
    <row r="7" spans="1:17" x14ac:dyDescent="0.35">
      <c r="A7" s="3" t="s">
        <v>5</v>
      </c>
      <c r="B7" s="97">
        <v>1.3259557482205453</v>
      </c>
      <c r="C7" s="97">
        <v>1.1476718799032077</v>
      </c>
      <c r="D7" s="97">
        <v>0.87385587387914943</v>
      </c>
      <c r="E7" s="7">
        <f t="shared" si="0"/>
        <v>6</v>
      </c>
      <c r="F7" s="7">
        <f t="shared" si="1"/>
        <v>9</v>
      </c>
      <c r="H7" s="113">
        <f t="shared" si="2"/>
        <v>-13.445687652593037</v>
      </c>
      <c r="I7" s="7">
        <f t="shared" si="3"/>
        <v>5</v>
      </c>
      <c r="J7" s="113">
        <f t="shared" si="4"/>
        <v>-23.858387647099221</v>
      </c>
      <c r="K7" s="7">
        <f t="shared" si="5"/>
        <v>9</v>
      </c>
    </row>
    <row r="8" spans="1:17" x14ac:dyDescent="0.35">
      <c r="A8" s="3" t="s">
        <v>6</v>
      </c>
      <c r="B8" s="97">
        <v>1.2936509429016176</v>
      </c>
      <c r="C8" s="97">
        <v>1.3455151423555209</v>
      </c>
      <c r="D8" s="97">
        <v>1.0508863226767675</v>
      </c>
      <c r="E8" s="7">
        <f t="shared" si="0"/>
        <v>4</v>
      </c>
      <c r="F8" s="7">
        <f t="shared" si="1"/>
        <v>6</v>
      </c>
      <c r="H8" s="113">
        <f t="shared" si="2"/>
        <v>4.0091339737729896</v>
      </c>
      <c r="I8" s="7">
        <f t="shared" si="3"/>
        <v>0</v>
      </c>
      <c r="J8" s="113">
        <f t="shared" si="4"/>
        <v>-21.897101742234028</v>
      </c>
      <c r="K8" s="7">
        <f t="shared" si="5"/>
        <v>9</v>
      </c>
      <c r="O8" s="7" t="s">
        <v>202</v>
      </c>
      <c r="Q8" s="24" t="s">
        <v>203</v>
      </c>
    </row>
    <row r="9" spans="1:17" x14ac:dyDescent="0.35">
      <c r="A9" s="3" t="s">
        <v>7</v>
      </c>
      <c r="B9" s="97">
        <v>1.3423740670423827</v>
      </c>
      <c r="C9" s="97">
        <v>1.4757906529145082</v>
      </c>
      <c r="D9" s="97">
        <v>1.0349810299298261</v>
      </c>
      <c r="E9" s="7">
        <f t="shared" si="0"/>
        <v>2</v>
      </c>
      <c r="F9" s="7">
        <f t="shared" si="1"/>
        <v>6</v>
      </c>
      <c r="H9" s="113">
        <f t="shared" si="2"/>
        <v>9.9388530475770125</v>
      </c>
      <c r="I9" s="7">
        <f t="shared" si="3"/>
        <v>0</v>
      </c>
      <c r="J9" s="113">
        <f t="shared" si="4"/>
        <v>-29.869387105422859</v>
      </c>
      <c r="K9" s="7">
        <f t="shared" si="5"/>
        <v>9</v>
      </c>
    </row>
    <row r="10" spans="1:17" x14ac:dyDescent="0.35">
      <c r="A10" s="3" t="s">
        <v>8</v>
      </c>
      <c r="B10" s="97">
        <v>1.6083679253195888</v>
      </c>
      <c r="C10" s="97">
        <v>1.4497983299130432</v>
      </c>
      <c r="D10" s="97">
        <v>1.5182617627140171</v>
      </c>
      <c r="E10" s="7">
        <f t="shared" si="0"/>
        <v>2</v>
      </c>
      <c r="F10" s="7">
        <f t="shared" si="1"/>
        <v>2</v>
      </c>
      <c r="H10" s="113">
        <f t="shared" si="2"/>
        <v>-9.8590374074412921</v>
      </c>
      <c r="I10" s="7">
        <f t="shared" si="3"/>
        <v>3</v>
      </c>
      <c r="J10" s="113">
        <f t="shared" si="4"/>
        <v>4.7222728422566291</v>
      </c>
      <c r="K10" s="7">
        <f t="shared" si="5"/>
        <v>0</v>
      </c>
    </row>
    <row r="11" spans="1:17" x14ac:dyDescent="0.35">
      <c r="A11" s="3" t="s">
        <v>9</v>
      </c>
      <c r="B11" s="97">
        <v>1.1929266777050807</v>
      </c>
      <c r="C11" s="97">
        <v>0.90508983624782624</v>
      </c>
      <c r="D11" s="97">
        <v>0.72820563489627976</v>
      </c>
      <c r="E11" s="7">
        <f t="shared" si="0"/>
        <v>9</v>
      </c>
      <c r="F11" s="7">
        <f t="shared" si="1"/>
        <v>9</v>
      </c>
      <c r="H11" s="113">
        <f t="shared" si="2"/>
        <v>-24.128628090620538</v>
      </c>
      <c r="I11" s="7">
        <f t="shared" si="3"/>
        <v>9</v>
      </c>
      <c r="J11" s="113">
        <f t="shared" si="4"/>
        <v>-19.543275624974882</v>
      </c>
      <c r="K11" s="7">
        <f t="shared" si="5"/>
        <v>7</v>
      </c>
    </row>
    <row r="12" spans="1:17" x14ac:dyDescent="0.35">
      <c r="A12" s="3" t="s">
        <v>11</v>
      </c>
      <c r="B12" s="97">
        <v>1.4980801975933382</v>
      </c>
      <c r="C12" s="97">
        <v>1.0719171896645963</v>
      </c>
      <c r="D12" s="97">
        <v>0.87310107992060138</v>
      </c>
      <c r="E12" s="7">
        <f t="shared" si="0"/>
        <v>6</v>
      </c>
      <c r="F12" s="7">
        <f t="shared" si="1"/>
        <v>9</v>
      </c>
      <c r="H12" s="113">
        <f t="shared" si="2"/>
        <v>-28.44727596115159</v>
      </c>
      <c r="I12" s="7">
        <f t="shared" si="3"/>
        <v>9</v>
      </c>
      <c r="J12" s="113">
        <f t="shared" si="4"/>
        <v>-18.54771167595554</v>
      </c>
      <c r="K12" s="7">
        <f t="shared" si="5"/>
        <v>7</v>
      </c>
    </row>
    <row r="13" spans="1:17" x14ac:dyDescent="0.35">
      <c r="A13" s="3" t="s">
        <v>10</v>
      </c>
      <c r="B13" s="97">
        <v>1.5546183691069491</v>
      </c>
      <c r="C13" s="97">
        <v>1.3845546650637877</v>
      </c>
      <c r="D13" s="97">
        <v>1.0612951201517959</v>
      </c>
      <c r="E13" s="7">
        <f t="shared" si="0"/>
        <v>4</v>
      </c>
      <c r="F13" s="7">
        <f t="shared" si="1"/>
        <v>6</v>
      </c>
      <c r="H13" s="113">
        <f t="shared" si="2"/>
        <v>-10.93925733946233</v>
      </c>
      <c r="I13" s="7">
        <f t="shared" si="3"/>
        <v>5</v>
      </c>
      <c r="J13" s="113">
        <f t="shared" si="4"/>
        <v>-23.347546548268554</v>
      </c>
      <c r="K13" s="7">
        <f t="shared" si="5"/>
        <v>9</v>
      </c>
    </row>
    <row r="14" spans="1:17" x14ac:dyDescent="0.35">
      <c r="A14" s="3" t="s">
        <v>12</v>
      </c>
      <c r="B14" s="97">
        <v>1.4767567429223007</v>
      </c>
      <c r="C14" s="97">
        <v>1.2934532538070862</v>
      </c>
      <c r="D14" s="97">
        <v>0.85732747363701578</v>
      </c>
      <c r="E14" s="7">
        <f t="shared" si="0"/>
        <v>4</v>
      </c>
      <c r="F14" s="7">
        <f t="shared" si="1"/>
        <v>9</v>
      </c>
      <c r="H14" s="113">
        <f t="shared" si="2"/>
        <v>-12.4125716705706</v>
      </c>
      <c r="I14" s="7">
        <f t="shared" si="3"/>
        <v>5</v>
      </c>
      <c r="J14" s="113">
        <f t="shared" si="4"/>
        <v>-33.717939081787407</v>
      </c>
      <c r="K14" s="7">
        <f t="shared" si="5"/>
        <v>9</v>
      </c>
    </row>
    <row r="15" spans="1:17" x14ac:dyDescent="0.35">
      <c r="A15" s="3" t="s">
        <v>13</v>
      </c>
      <c r="B15" s="97">
        <v>1.3596196538174514</v>
      </c>
      <c r="C15" s="97">
        <v>1.202919621598489</v>
      </c>
      <c r="D15" s="97">
        <v>0.93983251971359816</v>
      </c>
      <c r="E15" s="7">
        <f t="shared" si="0"/>
        <v>4</v>
      </c>
      <c r="F15" s="7">
        <f t="shared" si="1"/>
        <v>9</v>
      </c>
      <c r="H15" s="113">
        <f t="shared" si="2"/>
        <v>-11.525284426346033</v>
      </c>
      <c r="I15" s="7">
        <f t="shared" si="3"/>
        <v>5</v>
      </c>
      <c r="J15" s="113">
        <f t="shared" si="4"/>
        <v>-21.870713317926416</v>
      </c>
      <c r="K15" s="7">
        <f t="shared" si="5"/>
        <v>9</v>
      </c>
    </row>
    <row r="16" spans="1:17" x14ac:dyDescent="0.35">
      <c r="A16" s="3" t="s">
        <v>14</v>
      </c>
      <c r="B16" s="97">
        <v>1.1854318549693252</v>
      </c>
      <c r="C16" s="97">
        <v>1.071903654</v>
      </c>
      <c r="D16" s="97">
        <v>0.76224857042287353</v>
      </c>
      <c r="E16" s="7">
        <f t="shared" si="0"/>
        <v>6</v>
      </c>
      <c r="F16" s="7">
        <f t="shared" si="1"/>
        <v>9</v>
      </c>
      <c r="H16" s="113">
        <f t="shared" si="2"/>
        <v>-9.5769487291416624</v>
      </c>
      <c r="I16" s="7">
        <f t="shared" si="3"/>
        <v>3</v>
      </c>
      <c r="J16" s="113">
        <f t="shared" si="4"/>
        <v>-28.888331747129811</v>
      </c>
      <c r="K16" s="7">
        <f t="shared" si="5"/>
        <v>9</v>
      </c>
    </row>
    <row r="17" spans="1:11" x14ac:dyDescent="0.35">
      <c r="A17" s="3" t="s">
        <v>15</v>
      </c>
      <c r="B17" s="97">
        <v>1.4196470348571448</v>
      </c>
      <c r="C17" s="97">
        <v>1.2584727655116281</v>
      </c>
      <c r="D17" s="97">
        <v>0.92335886069155237</v>
      </c>
      <c r="E17" s="7">
        <f t="shared" si="0"/>
        <v>4</v>
      </c>
      <c r="F17" s="7">
        <f t="shared" si="1"/>
        <v>9</v>
      </c>
      <c r="H17" s="113">
        <f t="shared" si="2"/>
        <v>-11.353122669800456</v>
      </c>
      <c r="I17" s="7">
        <f t="shared" si="3"/>
        <v>5</v>
      </c>
      <c r="J17" s="113">
        <f t="shared" si="4"/>
        <v>-26.62861795692784</v>
      </c>
      <c r="K17" s="7">
        <f t="shared" si="5"/>
        <v>9</v>
      </c>
    </row>
    <row r="18" spans="1:11" x14ac:dyDescent="0.35">
      <c r="A18" s="3" t="s">
        <v>16</v>
      </c>
      <c r="B18" s="97">
        <v>1.7074448344252153</v>
      </c>
      <c r="C18" s="97">
        <v>1.6329477730925182</v>
      </c>
      <c r="D18" s="97">
        <v>1.2426509592966191</v>
      </c>
      <c r="E18" s="7">
        <f t="shared" si="0"/>
        <v>2</v>
      </c>
      <c r="F18" s="7">
        <f t="shared" si="1"/>
        <v>4</v>
      </c>
      <c r="H18" s="113">
        <f t="shared" si="2"/>
        <v>-4.3630728109453258</v>
      </c>
      <c r="I18" s="7">
        <f t="shared" si="3"/>
        <v>1</v>
      </c>
      <c r="J18" s="113">
        <f t="shared" si="4"/>
        <v>-23.901365385173648</v>
      </c>
      <c r="K18" s="7">
        <f t="shared" si="5"/>
        <v>9</v>
      </c>
    </row>
    <row r="19" spans="1:11" x14ac:dyDescent="0.35">
      <c r="A19" s="3" t="s">
        <v>17</v>
      </c>
      <c r="B19" s="97">
        <v>1.5784289500996442</v>
      </c>
      <c r="C19" s="97">
        <v>1.4236644743246072</v>
      </c>
      <c r="D19" s="97">
        <v>0.87346756930418823</v>
      </c>
      <c r="E19" s="7">
        <f t="shared" si="0"/>
        <v>2</v>
      </c>
      <c r="F19" s="7">
        <f t="shared" si="1"/>
        <v>9</v>
      </c>
      <c r="H19" s="113">
        <f t="shared" si="2"/>
        <v>-9.8049694137494754</v>
      </c>
      <c r="I19" s="7">
        <f t="shared" si="3"/>
        <v>3</v>
      </c>
      <c r="J19" s="113">
        <f t="shared" si="4"/>
        <v>-38.646529076412811</v>
      </c>
      <c r="K19" s="7">
        <f t="shared" si="5"/>
        <v>9</v>
      </c>
    </row>
    <row r="20" spans="1:11" x14ac:dyDescent="0.35">
      <c r="A20" s="3" t="s">
        <v>18</v>
      </c>
      <c r="B20" s="97">
        <v>1.0669982868695655</v>
      </c>
      <c r="C20" s="97">
        <v>0.94088233590599268</v>
      </c>
      <c r="D20" s="97">
        <v>0.97751455665169384</v>
      </c>
      <c r="E20" s="7">
        <f t="shared" si="0"/>
        <v>9</v>
      </c>
      <c r="F20" s="7">
        <f t="shared" si="1"/>
        <v>9</v>
      </c>
      <c r="H20" s="113">
        <f t="shared" si="2"/>
        <v>-11.819695731056953</v>
      </c>
      <c r="I20" s="7">
        <f t="shared" si="3"/>
        <v>5</v>
      </c>
      <c r="J20" s="113">
        <f t="shared" si="4"/>
        <v>3.8933902091410175</v>
      </c>
      <c r="K20" s="7">
        <f t="shared" si="5"/>
        <v>0</v>
      </c>
    </row>
    <row r="21" spans="1:11" x14ac:dyDescent="0.35">
      <c r="A21" s="3" t="s">
        <v>19</v>
      </c>
      <c r="B21" s="97">
        <v>1.3041656809768443</v>
      </c>
      <c r="C21" s="97">
        <v>1.2565409681317368</v>
      </c>
      <c r="D21" s="97">
        <v>0.93818612805212254</v>
      </c>
      <c r="E21" s="7">
        <f t="shared" si="0"/>
        <v>4</v>
      </c>
      <c r="F21" s="7">
        <f t="shared" si="1"/>
        <v>9</v>
      </c>
      <c r="H21" s="113">
        <f t="shared" si="2"/>
        <v>-3.6517379302172515</v>
      </c>
      <c r="I21" s="7">
        <f t="shared" si="3"/>
        <v>1</v>
      </c>
      <c r="J21" s="113">
        <f t="shared" si="4"/>
        <v>-25.335810622470504</v>
      </c>
      <c r="K21" s="7">
        <f t="shared" si="5"/>
        <v>9</v>
      </c>
    </row>
    <row r="22" spans="1:11" x14ac:dyDescent="0.35">
      <c r="A22" s="3" t="s">
        <v>20</v>
      </c>
      <c r="B22" s="97">
        <v>1.4371018514896146</v>
      </c>
      <c r="C22" s="97">
        <v>1.3209568334882538</v>
      </c>
      <c r="D22" s="97">
        <v>1.0272782617379543</v>
      </c>
      <c r="E22" s="7">
        <f t="shared" si="0"/>
        <v>4</v>
      </c>
      <c r="F22" s="7">
        <f t="shared" si="1"/>
        <v>6</v>
      </c>
      <c r="H22" s="113">
        <f t="shared" si="2"/>
        <v>-8.081891891028576</v>
      </c>
      <c r="I22" s="7">
        <f t="shared" si="3"/>
        <v>3</v>
      </c>
      <c r="J22" s="113">
        <f t="shared" si="4"/>
        <v>-22.232261062973691</v>
      </c>
      <c r="K22" s="7">
        <f t="shared" si="5"/>
        <v>9</v>
      </c>
    </row>
    <row r="23" spans="1:11" x14ac:dyDescent="0.35">
      <c r="A23" s="3" t="s">
        <v>21</v>
      </c>
      <c r="B23" s="97">
        <v>3.1381119075504764</v>
      </c>
      <c r="C23" s="97">
        <v>1.6878106278</v>
      </c>
      <c r="D23" s="97">
        <v>1.3977046625180718</v>
      </c>
      <c r="E23" s="7">
        <f t="shared" si="0"/>
        <v>2</v>
      </c>
      <c r="F23" s="7">
        <f t="shared" si="1"/>
        <v>4</v>
      </c>
      <c r="H23" s="113">
        <f t="shared" si="2"/>
        <v>-46.215728516913906</v>
      </c>
      <c r="I23" s="7">
        <f t="shared" si="3"/>
        <v>9</v>
      </c>
      <c r="J23" s="113">
        <f t="shared" si="4"/>
        <v>-17.188300660250661</v>
      </c>
      <c r="K23" s="7">
        <f t="shared" si="5"/>
        <v>7</v>
      </c>
    </row>
    <row r="24" spans="1:11" x14ac:dyDescent="0.35">
      <c r="A24" s="3" t="s">
        <v>22</v>
      </c>
      <c r="B24" s="97">
        <v>1.1382788023973942</v>
      </c>
      <c r="C24" s="97">
        <v>0.87656221358490582</v>
      </c>
      <c r="D24" s="97">
        <v>0.71982333307078095</v>
      </c>
      <c r="E24" s="7">
        <f t="shared" si="0"/>
        <v>9</v>
      </c>
      <c r="F24" s="7">
        <f t="shared" si="1"/>
        <v>9</v>
      </c>
      <c r="H24" s="113">
        <f t="shared" si="2"/>
        <v>-22.992309815598091</v>
      </c>
      <c r="I24" s="7">
        <f t="shared" si="3"/>
        <v>9</v>
      </c>
      <c r="J24" s="113">
        <f t="shared" si="4"/>
        <v>-17.881090250640014</v>
      </c>
      <c r="K24" s="7">
        <f t="shared" si="5"/>
        <v>7</v>
      </c>
    </row>
    <row r="25" spans="1:11" x14ac:dyDescent="0.35">
      <c r="A25" s="3" t="s">
        <v>23</v>
      </c>
      <c r="B25" s="97">
        <v>1.2374862908425441</v>
      </c>
      <c r="C25" s="97">
        <v>1.0044073940480558</v>
      </c>
      <c r="D25" s="97">
        <v>0.70237334080694869</v>
      </c>
      <c r="E25" s="7">
        <f t="shared" si="0"/>
        <v>6</v>
      </c>
      <c r="F25" s="7">
        <f t="shared" si="1"/>
        <v>9</v>
      </c>
      <c r="H25" s="113">
        <f t="shared" si="2"/>
        <v>-18.834866981499744</v>
      </c>
      <c r="I25" s="7">
        <f t="shared" si="3"/>
        <v>7</v>
      </c>
      <c r="J25" s="113">
        <f t="shared" si="4"/>
        <v>-30.070871145603718</v>
      </c>
      <c r="K25" s="7">
        <f t="shared" si="5"/>
        <v>9</v>
      </c>
    </row>
    <row r="26" spans="1:11" x14ac:dyDescent="0.35">
      <c r="A26" s="3" t="s">
        <v>24</v>
      </c>
      <c r="B26" s="97">
        <v>1.3082866199713632</v>
      </c>
      <c r="C26" s="97">
        <v>1.2667542355162968</v>
      </c>
      <c r="D26" s="97">
        <v>1.0787944429738769</v>
      </c>
      <c r="E26" s="7">
        <f t="shared" si="0"/>
        <v>4</v>
      </c>
      <c r="F26" s="7">
        <f t="shared" si="1"/>
        <v>6</v>
      </c>
      <c r="H26" s="113">
        <f t="shared" si="2"/>
        <v>-3.1745631133929635</v>
      </c>
      <c r="I26" s="7">
        <f t="shared" si="3"/>
        <v>1</v>
      </c>
      <c r="J26" s="113">
        <f t="shared" si="4"/>
        <v>-14.837905196804982</v>
      </c>
      <c r="K26" s="7">
        <f t="shared" si="5"/>
        <v>5</v>
      </c>
    </row>
    <row r="27" spans="1:11" x14ac:dyDescent="0.35">
      <c r="A27" s="3" t="s">
        <v>25</v>
      </c>
      <c r="B27" s="97">
        <v>1.4592804124549761</v>
      </c>
      <c r="C27" s="97">
        <v>1.2462796128502991</v>
      </c>
      <c r="D27" s="97">
        <v>0.92198976839914482</v>
      </c>
      <c r="E27" s="7">
        <f t="shared" si="0"/>
        <v>4</v>
      </c>
      <c r="F27" s="7">
        <f t="shared" si="1"/>
        <v>9</v>
      </c>
      <c r="H27" s="113">
        <f t="shared" si="2"/>
        <v>-14.596289910199076</v>
      </c>
      <c r="I27" s="7">
        <f t="shared" si="3"/>
        <v>5</v>
      </c>
      <c r="J27" s="113">
        <f t="shared" si="4"/>
        <v>-26.020633019061293</v>
      </c>
      <c r="K27" s="7">
        <f t="shared" si="5"/>
        <v>9</v>
      </c>
    </row>
    <row r="28" spans="1:11" x14ac:dyDescent="0.35">
      <c r="A28" s="3" t="s">
        <v>26</v>
      </c>
      <c r="B28" s="97">
        <v>2.1389654048756737</v>
      </c>
      <c r="C28" s="97">
        <v>1.5403545160497367</v>
      </c>
      <c r="D28" s="97">
        <v>1.1731577645798723</v>
      </c>
      <c r="E28" s="7">
        <f t="shared" si="0"/>
        <v>2</v>
      </c>
      <c r="F28" s="7">
        <f t="shared" si="1"/>
        <v>6</v>
      </c>
      <c r="H28" s="113">
        <f t="shared" si="2"/>
        <v>-27.986001431413101</v>
      </c>
      <c r="I28" s="7">
        <f t="shared" si="3"/>
        <v>9</v>
      </c>
      <c r="J28" s="113">
        <f t="shared" si="4"/>
        <v>-23.838457163195528</v>
      </c>
      <c r="K28" s="7">
        <f t="shared" si="5"/>
        <v>9</v>
      </c>
    </row>
    <row r="29" spans="1:11" x14ac:dyDescent="0.35">
      <c r="A29" s="3" t="s">
        <v>27</v>
      </c>
      <c r="B29" s="97">
        <v>0.76670437809295822</v>
      </c>
      <c r="C29" s="97">
        <v>0.62197937999999986</v>
      </c>
      <c r="D29" s="97">
        <v>0.46419143151935099</v>
      </c>
      <c r="E29" s="7">
        <f t="shared" si="0"/>
        <v>9</v>
      </c>
      <c r="F29" s="7">
        <f t="shared" si="1"/>
        <v>9</v>
      </c>
      <c r="H29" s="113">
        <f t="shared" si="2"/>
        <v>-18.876245164131731</v>
      </c>
      <c r="I29" s="7">
        <f t="shared" si="3"/>
        <v>7</v>
      </c>
      <c r="J29" s="113">
        <f t="shared" si="4"/>
        <v>-25.368678376548246</v>
      </c>
      <c r="K29" s="7">
        <f t="shared" si="5"/>
        <v>9</v>
      </c>
    </row>
    <row r="30" spans="1:11" x14ac:dyDescent="0.35">
      <c r="A30" s="3" t="s">
        <v>28</v>
      </c>
      <c r="B30" s="97">
        <v>1.7442362037665762</v>
      </c>
      <c r="C30" s="97">
        <v>1.4971276579972628</v>
      </c>
      <c r="D30" s="97">
        <v>1.1729883637227849</v>
      </c>
      <c r="E30" s="7">
        <f t="shared" si="0"/>
        <v>2</v>
      </c>
      <c r="F30" s="7">
        <f t="shared" si="1"/>
        <v>6</v>
      </c>
      <c r="H30" s="113">
        <f t="shared" si="2"/>
        <v>-14.167149221859802</v>
      </c>
      <c r="I30" s="7">
        <f t="shared" si="3"/>
        <v>5</v>
      </c>
      <c r="J30" s="113">
        <f t="shared" si="4"/>
        <v>-21.65074518148208</v>
      </c>
      <c r="K30" s="7">
        <f t="shared" si="5"/>
        <v>9</v>
      </c>
    </row>
    <row r="31" spans="1:11" x14ac:dyDescent="0.35">
      <c r="A31" s="3" t="s">
        <v>29</v>
      </c>
      <c r="B31" s="97">
        <v>1.3009436994162165</v>
      </c>
      <c r="C31" s="97">
        <v>1.2411098004563759</v>
      </c>
      <c r="D31" s="97">
        <v>0.93066508178905005</v>
      </c>
      <c r="E31" s="7">
        <f t="shared" si="0"/>
        <v>4</v>
      </c>
      <c r="F31" s="7">
        <f t="shared" si="1"/>
        <v>9</v>
      </c>
      <c r="H31" s="113">
        <f t="shared" si="2"/>
        <v>-4.5992688989300916</v>
      </c>
      <c r="I31" s="7">
        <f t="shared" si="3"/>
        <v>1</v>
      </c>
      <c r="J31" s="113">
        <f t="shared" si="4"/>
        <v>-25.013477337232402</v>
      </c>
      <c r="K31" s="7">
        <f t="shared" si="5"/>
        <v>9</v>
      </c>
    </row>
    <row r="32" spans="1:11" x14ac:dyDescent="0.35">
      <c r="A32" s="3" t="s">
        <v>30</v>
      </c>
      <c r="B32" s="97">
        <v>1.8806513986568807</v>
      </c>
      <c r="C32" s="97">
        <v>1.8500419947428572</v>
      </c>
      <c r="D32" s="97">
        <v>1.2195566765291868</v>
      </c>
      <c r="E32" s="7">
        <f t="shared" si="0"/>
        <v>1</v>
      </c>
      <c r="F32" s="7">
        <f t="shared" si="1"/>
        <v>4</v>
      </c>
      <c r="H32" s="113">
        <f t="shared" si="2"/>
        <v>-1.6275958391802021</v>
      </c>
      <c r="I32" s="7">
        <f t="shared" si="3"/>
        <v>1</v>
      </c>
      <c r="J32" s="113">
        <f t="shared" si="4"/>
        <v>-34.07951387078127</v>
      </c>
      <c r="K32" s="7">
        <f t="shared" si="5"/>
        <v>9</v>
      </c>
    </row>
    <row r="33" spans="1:11" x14ac:dyDescent="0.35">
      <c r="A33" s="3" t="s">
        <v>31</v>
      </c>
      <c r="B33" s="97">
        <v>1.5826679459678006</v>
      </c>
      <c r="C33" s="97">
        <v>1.5652140474193552</v>
      </c>
      <c r="D33" s="97">
        <v>0.90705195618932322</v>
      </c>
      <c r="E33" s="7">
        <f t="shared" si="0"/>
        <v>2</v>
      </c>
      <c r="F33" s="7">
        <f t="shared" si="1"/>
        <v>9</v>
      </c>
      <c r="H33" s="113">
        <f t="shared" si="2"/>
        <v>-1.1028149393505515</v>
      </c>
      <c r="I33" s="7">
        <f t="shared" si="3"/>
        <v>1</v>
      </c>
      <c r="J33" s="113">
        <f t="shared" si="4"/>
        <v>-42.049334550451803</v>
      </c>
      <c r="K33" s="7">
        <f t="shared" si="5"/>
        <v>9</v>
      </c>
    </row>
    <row r="34" spans="1:11" x14ac:dyDescent="0.35">
      <c r="A34" s="3" t="s">
        <v>32</v>
      </c>
      <c r="B34" s="97">
        <v>1.1519743630104233</v>
      </c>
      <c r="C34" s="97">
        <v>1.0432229316266779</v>
      </c>
      <c r="D34" s="97">
        <v>0.72554943998956756</v>
      </c>
      <c r="E34" s="7">
        <f t="shared" si="0"/>
        <v>6</v>
      </c>
      <c r="F34" s="7">
        <f t="shared" si="1"/>
        <v>9</v>
      </c>
      <c r="H34" s="113">
        <f t="shared" si="2"/>
        <v>-9.4404385093734504</v>
      </c>
      <c r="I34" s="7">
        <f t="shared" si="3"/>
        <v>3</v>
      </c>
      <c r="J34" s="113">
        <f t="shared" si="4"/>
        <v>-30.451160725710665</v>
      </c>
      <c r="K34" s="7">
        <f t="shared" si="5"/>
        <v>9</v>
      </c>
    </row>
    <row r="35" spans="1:11" x14ac:dyDescent="0.35">
      <c r="A35" s="3" t="s">
        <v>33</v>
      </c>
      <c r="B35" s="97">
        <v>1.718830065056604</v>
      </c>
      <c r="C35" s="97">
        <v>1.5765878205000001</v>
      </c>
      <c r="D35" s="97">
        <v>1.224056976944512</v>
      </c>
      <c r="E35" s="7">
        <f t="shared" ref="E35:E63" si="6">IF(C35&lt;=1,$B$71,IF(C35&lt;=1.2,$B$72,IF(C35&lt;=1.4,$B$73,IF(C35&lt;=1.8,$B$74,IF(C35&lt;=2.2,$B$75,$B$76)))))</f>
        <v>2</v>
      </c>
      <c r="F35" s="7">
        <f t="shared" si="1"/>
        <v>4</v>
      </c>
      <c r="H35" s="113">
        <f t="shared" ref="H35:H63" si="7">(100/B35*C35-100)</f>
        <v>-8.2755269091665298</v>
      </c>
      <c r="I35" s="7">
        <f t="shared" ref="I35:I63" si="8">IF(H35&lt;-20,$I$76,IF(H35&lt;=-15,$I$75,IF(H35&lt;=-10,$I$74,IF(H35&lt;=-5,$I$73,IF(H35&lt;0,$I$72,$I$71)))))</f>
        <v>3</v>
      </c>
      <c r="J35" s="113">
        <f t="shared" si="4"/>
        <v>-22.360368320217418</v>
      </c>
      <c r="K35" s="7">
        <f t="shared" si="5"/>
        <v>9</v>
      </c>
    </row>
    <row r="36" spans="1:11" ht="16.5" customHeight="1" x14ac:dyDescent="0.35">
      <c r="A36" s="3" t="s">
        <v>34</v>
      </c>
      <c r="B36" s="97">
        <v>1.6672362243257932</v>
      </c>
      <c r="C36" s="97">
        <v>1.9079116600907411</v>
      </c>
      <c r="D36" s="97">
        <v>1.242402100464753</v>
      </c>
      <c r="E36" s="7">
        <f t="shared" si="6"/>
        <v>1</v>
      </c>
      <c r="F36" s="7">
        <f t="shared" si="1"/>
        <v>4</v>
      </c>
      <c r="H36" s="113">
        <f t="shared" si="7"/>
        <v>14.435593004361067</v>
      </c>
      <c r="I36" s="7">
        <f t="shared" si="8"/>
        <v>0</v>
      </c>
      <c r="J36" s="113">
        <f t="shared" si="4"/>
        <v>-34.881570963004449</v>
      </c>
      <c r="K36" s="7">
        <f t="shared" si="5"/>
        <v>9</v>
      </c>
    </row>
    <row r="37" spans="1:11" x14ac:dyDescent="0.35">
      <c r="A37" s="3" t="s">
        <v>35</v>
      </c>
      <c r="B37" s="97">
        <v>1.4525135057892029</v>
      </c>
      <c r="C37" s="97">
        <v>1.275261585</v>
      </c>
      <c r="D37" s="97">
        <v>0.92933918952950179</v>
      </c>
      <c r="E37" s="7">
        <f t="shared" si="6"/>
        <v>4</v>
      </c>
      <c r="F37" s="7">
        <f t="shared" si="1"/>
        <v>9</v>
      </c>
      <c r="H37" s="113">
        <f t="shared" si="7"/>
        <v>-12.203116878620392</v>
      </c>
      <c r="I37" s="7">
        <f t="shared" si="8"/>
        <v>5</v>
      </c>
      <c r="J37" s="113">
        <f t="shared" si="4"/>
        <v>-27.125603055823106</v>
      </c>
      <c r="K37" s="7">
        <f t="shared" si="5"/>
        <v>9</v>
      </c>
    </row>
    <row r="38" spans="1:11" x14ac:dyDescent="0.35">
      <c r="A38" s="3" t="s">
        <v>36</v>
      </c>
      <c r="B38" s="97">
        <v>1.7473240794240006</v>
      </c>
      <c r="C38" s="97">
        <v>1.41337901730337</v>
      </c>
      <c r="D38" s="97">
        <v>1.0179460349696996</v>
      </c>
      <c r="E38" s="7">
        <f t="shared" si="6"/>
        <v>2</v>
      </c>
      <c r="F38" s="7">
        <f t="shared" si="1"/>
        <v>6</v>
      </c>
      <c r="H38" s="113">
        <f t="shared" si="7"/>
        <v>-19.111798781523945</v>
      </c>
      <c r="I38" s="7">
        <f t="shared" si="8"/>
        <v>7</v>
      </c>
      <c r="J38" s="113">
        <f t="shared" si="4"/>
        <v>-27.977844406387845</v>
      </c>
      <c r="K38" s="7">
        <f t="shared" si="5"/>
        <v>9</v>
      </c>
    </row>
    <row r="39" spans="1:11" x14ac:dyDescent="0.35">
      <c r="A39" s="3" t="s">
        <v>37</v>
      </c>
      <c r="B39" s="97">
        <v>1.46302594630109</v>
      </c>
      <c r="C39" s="97">
        <v>1.4269197016258548</v>
      </c>
      <c r="D39" s="97">
        <v>1.0597033897542174</v>
      </c>
      <c r="E39" s="7">
        <f t="shared" si="6"/>
        <v>2</v>
      </c>
      <c r="F39" s="7">
        <f t="shared" si="1"/>
        <v>6</v>
      </c>
      <c r="H39" s="113">
        <f t="shared" si="7"/>
        <v>-2.4679155394694874</v>
      </c>
      <c r="I39" s="7">
        <f t="shared" si="8"/>
        <v>1</v>
      </c>
      <c r="J39" s="113">
        <f t="shared" si="4"/>
        <v>-25.734896746693266</v>
      </c>
      <c r="K39" s="7">
        <f t="shared" si="5"/>
        <v>9</v>
      </c>
    </row>
    <row r="40" spans="1:11" x14ac:dyDescent="0.35">
      <c r="A40" s="3" t="s">
        <v>38</v>
      </c>
      <c r="B40" s="97">
        <v>1.5038386898834</v>
      </c>
      <c r="C40" s="97">
        <v>1.4800590021405666</v>
      </c>
      <c r="D40" s="97">
        <v>1.1148257979665048</v>
      </c>
      <c r="E40" s="7">
        <f t="shared" si="6"/>
        <v>2</v>
      </c>
      <c r="F40" s="7">
        <f t="shared" si="1"/>
        <v>6</v>
      </c>
      <c r="H40" s="113">
        <f t="shared" si="7"/>
        <v>-1.5812658566908624</v>
      </c>
      <c r="I40" s="7">
        <f t="shared" si="8"/>
        <v>1</v>
      </c>
      <c r="J40" s="113">
        <f t="shared" si="4"/>
        <v>-24.676935422563261</v>
      </c>
      <c r="K40" s="7">
        <f t="shared" si="5"/>
        <v>9</v>
      </c>
    </row>
    <row r="41" spans="1:11" x14ac:dyDescent="0.35">
      <c r="A41" s="3" t="s">
        <v>39</v>
      </c>
      <c r="B41" s="97">
        <v>1.3325747252266082</v>
      </c>
      <c r="C41" s="97">
        <v>1.1194818960129589</v>
      </c>
      <c r="D41" s="97">
        <v>0.79977604034235028</v>
      </c>
      <c r="E41" s="7">
        <f t="shared" si="6"/>
        <v>6</v>
      </c>
      <c r="F41" s="7">
        <f t="shared" si="1"/>
        <v>9</v>
      </c>
      <c r="H41" s="113">
        <f t="shared" si="7"/>
        <v>-15.991060402065798</v>
      </c>
      <c r="I41" s="7">
        <f t="shared" si="8"/>
        <v>7</v>
      </c>
      <c r="J41" s="113">
        <f t="shared" si="4"/>
        <v>-28.558376585565412</v>
      </c>
      <c r="K41" s="7">
        <f t="shared" si="5"/>
        <v>9</v>
      </c>
    </row>
    <row r="42" spans="1:11" x14ac:dyDescent="0.35">
      <c r="A42" s="3" t="s">
        <v>40</v>
      </c>
      <c r="B42" s="97">
        <v>1.5523728036005628</v>
      </c>
      <c r="C42" s="97">
        <v>1.4066763885619566</v>
      </c>
      <c r="D42" s="97">
        <v>1.0288765167585567</v>
      </c>
      <c r="E42" s="7">
        <f t="shared" si="6"/>
        <v>2</v>
      </c>
      <c r="F42" s="7">
        <f t="shared" si="1"/>
        <v>6</v>
      </c>
      <c r="H42" s="113">
        <f t="shared" si="7"/>
        <v>-9.3854011549724845</v>
      </c>
      <c r="I42" s="7">
        <f t="shared" si="8"/>
        <v>3</v>
      </c>
      <c r="J42" s="113">
        <f t="shared" si="4"/>
        <v>-26.85762517060688</v>
      </c>
      <c r="K42" s="7">
        <f t="shared" si="5"/>
        <v>9</v>
      </c>
    </row>
    <row r="43" spans="1:11" x14ac:dyDescent="0.35">
      <c r="A43" s="3" t="s">
        <v>41</v>
      </c>
      <c r="B43" s="97">
        <v>1.2038285329690657</v>
      </c>
      <c r="C43" s="97">
        <v>1.1255369062628988</v>
      </c>
      <c r="D43" s="97">
        <v>0.83879326488205719</v>
      </c>
      <c r="E43" s="7">
        <f t="shared" si="6"/>
        <v>6</v>
      </c>
      <c r="F43" s="7">
        <f t="shared" si="1"/>
        <v>9</v>
      </c>
      <c r="H43" s="113">
        <f t="shared" si="7"/>
        <v>-6.5035530029407198</v>
      </c>
      <c r="I43" s="7">
        <f t="shared" si="8"/>
        <v>3</v>
      </c>
      <c r="J43" s="113">
        <f t="shared" si="4"/>
        <v>-25.476165178173659</v>
      </c>
      <c r="K43" s="7">
        <f t="shared" si="5"/>
        <v>9</v>
      </c>
    </row>
    <row r="44" spans="1:11" x14ac:dyDescent="0.35">
      <c r="A44" s="3" t="s">
        <v>42</v>
      </c>
      <c r="B44" s="97">
        <v>1.0447850311326892</v>
      </c>
      <c r="C44" s="97">
        <v>0.94245136628332737</v>
      </c>
      <c r="D44" s="97">
        <v>0.74378068012246079</v>
      </c>
      <c r="E44" s="7">
        <f t="shared" si="6"/>
        <v>9</v>
      </c>
      <c r="F44" s="7">
        <f t="shared" si="1"/>
        <v>9</v>
      </c>
      <c r="H44" s="113">
        <f t="shared" si="7"/>
        <v>-9.7947100886790253</v>
      </c>
      <c r="I44" s="7">
        <f t="shared" si="8"/>
        <v>3</v>
      </c>
      <c r="J44" s="113">
        <f t="shared" si="4"/>
        <v>-21.080205649692971</v>
      </c>
      <c r="K44" s="7">
        <f t="shared" si="5"/>
        <v>9</v>
      </c>
    </row>
    <row r="45" spans="1:11" x14ac:dyDescent="0.35">
      <c r="A45" s="3" t="s">
        <v>43</v>
      </c>
      <c r="B45" s="97">
        <v>0.80843700673584895</v>
      </c>
      <c r="C45" s="97">
        <v>0.83156366982857166</v>
      </c>
      <c r="D45" s="97">
        <v>0.54834832150296098</v>
      </c>
      <c r="E45" s="7">
        <f t="shared" si="6"/>
        <v>9</v>
      </c>
      <c r="F45" s="7">
        <f t="shared" si="1"/>
        <v>9</v>
      </c>
      <c r="H45" s="113">
        <f t="shared" si="7"/>
        <v>2.860663589127256</v>
      </c>
      <c r="I45" s="7">
        <f t="shared" si="8"/>
        <v>0</v>
      </c>
      <c r="J45" s="113">
        <f t="shared" si="4"/>
        <v>-34.058167594550639</v>
      </c>
      <c r="K45" s="7">
        <f t="shared" si="5"/>
        <v>9</v>
      </c>
    </row>
    <row r="46" spans="1:11" x14ac:dyDescent="0.35">
      <c r="A46" s="3" t="s">
        <v>44</v>
      </c>
      <c r="B46" s="97">
        <v>1.0532323642361112</v>
      </c>
      <c r="C46" s="97">
        <v>0.874219663715888</v>
      </c>
      <c r="D46" s="97">
        <v>0.6643761361292333</v>
      </c>
      <c r="E46" s="7">
        <f t="shared" si="6"/>
        <v>9</v>
      </c>
      <c r="F46" s="7">
        <f t="shared" si="1"/>
        <v>9</v>
      </c>
      <c r="H46" s="113">
        <f t="shared" si="7"/>
        <v>-16.996505861273789</v>
      </c>
      <c r="I46" s="7">
        <f t="shared" si="8"/>
        <v>7</v>
      </c>
      <c r="J46" s="113">
        <f t="shared" si="4"/>
        <v>-24.003524090811524</v>
      </c>
      <c r="K46" s="7">
        <f t="shared" si="5"/>
        <v>9</v>
      </c>
    </row>
    <row r="47" spans="1:11" x14ac:dyDescent="0.35">
      <c r="A47" s="3" t="s">
        <v>45</v>
      </c>
      <c r="B47" s="97">
        <v>1.5575994962076132</v>
      </c>
      <c r="C47" s="97">
        <v>1.5266851664842105</v>
      </c>
      <c r="D47" s="97">
        <v>1.0937504917800855</v>
      </c>
      <c r="E47" s="7">
        <f t="shared" si="6"/>
        <v>2</v>
      </c>
      <c r="F47" s="7">
        <f t="shared" si="1"/>
        <v>6</v>
      </c>
      <c r="H47" s="113">
        <f t="shared" si="7"/>
        <v>-1.9847418928082448</v>
      </c>
      <c r="I47" s="7">
        <f t="shared" si="8"/>
        <v>1</v>
      </c>
      <c r="J47" s="113">
        <f t="shared" si="4"/>
        <v>-28.357822831352067</v>
      </c>
      <c r="K47" s="7">
        <f t="shared" si="5"/>
        <v>9</v>
      </c>
    </row>
    <row r="48" spans="1:11" x14ac:dyDescent="0.35">
      <c r="A48" s="3" t="s">
        <v>46</v>
      </c>
      <c r="B48" s="97">
        <v>1.6498267361972854</v>
      </c>
      <c r="C48" s="97">
        <v>1.5358425753195801</v>
      </c>
      <c r="D48" s="97">
        <v>1.0591166035942665</v>
      </c>
      <c r="E48" s="7">
        <f t="shared" si="6"/>
        <v>2</v>
      </c>
      <c r="F48" s="7">
        <f t="shared" si="1"/>
        <v>6</v>
      </c>
      <c r="H48" s="113">
        <f t="shared" si="7"/>
        <v>-6.9088564500069509</v>
      </c>
      <c r="I48" s="7">
        <f t="shared" si="8"/>
        <v>3</v>
      </c>
      <c r="J48" s="113">
        <f t="shared" si="4"/>
        <v>-31.040028410862092</v>
      </c>
      <c r="K48" s="7">
        <f t="shared" si="5"/>
        <v>9</v>
      </c>
    </row>
    <row r="49" spans="1:11" x14ac:dyDescent="0.35">
      <c r="A49" s="3" t="s">
        <v>47</v>
      </c>
      <c r="B49" s="97">
        <v>1.783604510829474</v>
      </c>
      <c r="C49" s="97">
        <v>1.4771730435447763</v>
      </c>
      <c r="D49" s="97">
        <v>1.1972071302263054</v>
      </c>
      <c r="E49" s="7">
        <f t="shared" si="6"/>
        <v>2</v>
      </c>
      <c r="F49" s="7">
        <f t="shared" si="1"/>
        <v>6</v>
      </c>
      <c r="H49" s="113">
        <f t="shared" si="7"/>
        <v>-17.180460434145814</v>
      </c>
      <c r="I49" s="7">
        <f t="shared" si="8"/>
        <v>7</v>
      </c>
      <c r="J49" s="113">
        <f t="shared" si="4"/>
        <v>-18.952817650032102</v>
      </c>
      <c r="K49" s="7">
        <f t="shared" si="5"/>
        <v>7</v>
      </c>
    </row>
    <row r="50" spans="1:11" x14ac:dyDescent="0.35">
      <c r="A50" s="3" t="s">
        <v>48</v>
      </c>
      <c r="B50" s="97">
        <v>0.78189549620886145</v>
      </c>
      <c r="C50" s="97">
        <v>0.77634898569418453</v>
      </c>
      <c r="D50" s="97">
        <v>0.63220681619178021</v>
      </c>
      <c r="E50" s="7">
        <f t="shared" si="6"/>
        <v>9</v>
      </c>
      <c r="F50" s="7">
        <f t="shared" si="1"/>
        <v>9</v>
      </c>
      <c r="H50" s="113">
        <f t="shared" si="7"/>
        <v>-0.70936724173115806</v>
      </c>
      <c r="I50" s="7">
        <f t="shared" si="8"/>
        <v>1</v>
      </c>
      <c r="J50" s="113">
        <f t="shared" si="4"/>
        <v>-18.56667196821509</v>
      </c>
      <c r="K50" s="7">
        <f t="shared" si="5"/>
        <v>7</v>
      </c>
    </row>
    <row r="51" spans="1:11" x14ac:dyDescent="0.35">
      <c r="A51" s="3" t="s">
        <v>49</v>
      </c>
      <c r="B51" s="97">
        <v>2.2149747124335266</v>
      </c>
      <c r="C51" s="97">
        <v>2.1677269334025957</v>
      </c>
      <c r="D51" s="97">
        <v>1.7537148848193058</v>
      </c>
      <c r="E51" s="7">
        <f t="shared" si="6"/>
        <v>1</v>
      </c>
      <c r="F51" s="7">
        <f t="shared" si="1"/>
        <v>2</v>
      </c>
      <c r="H51" s="113">
        <f t="shared" si="7"/>
        <v>-2.1331069273933707</v>
      </c>
      <c r="I51" s="7">
        <f t="shared" si="8"/>
        <v>1</v>
      </c>
      <c r="J51" s="113">
        <f t="shared" si="4"/>
        <v>-19.098902274256076</v>
      </c>
      <c r="K51" s="7">
        <f t="shared" si="5"/>
        <v>7</v>
      </c>
    </row>
    <row r="52" spans="1:11" x14ac:dyDescent="0.35">
      <c r="A52" s="3" t="s">
        <v>50</v>
      </c>
      <c r="B52" s="97">
        <v>1.1942188315098916</v>
      </c>
      <c r="C52" s="97">
        <v>0.98260453944962611</v>
      </c>
      <c r="D52" s="97">
        <v>0.74387352965431908</v>
      </c>
      <c r="E52" s="7">
        <f t="shared" si="6"/>
        <v>9</v>
      </c>
      <c r="F52" s="7">
        <f t="shared" si="1"/>
        <v>9</v>
      </c>
      <c r="H52" s="113">
        <f t="shared" si="7"/>
        <v>-17.719892408053411</v>
      </c>
      <c r="I52" s="7">
        <f t="shared" si="8"/>
        <v>7</v>
      </c>
      <c r="J52" s="113">
        <f t="shared" si="4"/>
        <v>-24.295736505453604</v>
      </c>
      <c r="K52" s="7">
        <f t="shared" si="5"/>
        <v>9</v>
      </c>
    </row>
    <row r="53" spans="1:11" x14ac:dyDescent="0.35">
      <c r="A53" s="3" t="s">
        <v>51</v>
      </c>
      <c r="B53" s="97">
        <v>1.8355840353529416</v>
      </c>
      <c r="C53" s="97">
        <v>1.8023184225500792</v>
      </c>
      <c r="D53" s="97">
        <v>1.418605413463891</v>
      </c>
      <c r="E53" s="7">
        <f t="shared" si="6"/>
        <v>1</v>
      </c>
      <c r="F53" s="7">
        <f t="shared" si="1"/>
        <v>2</v>
      </c>
      <c r="H53" s="113">
        <f t="shared" si="7"/>
        <v>-1.8122631359923531</v>
      </c>
      <c r="I53" s="7">
        <f t="shared" si="8"/>
        <v>1</v>
      </c>
      <c r="J53" s="113">
        <f t="shared" si="4"/>
        <v>-21.28996764862876</v>
      </c>
      <c r="K53" s="7">
        <f t="shared" si="5"/>
        <v>9</v>
      </c>
    </row>
    <row r="54" spans="1:11" x14ac:dyDescent="0.35">
      <c r="A54" s="3" t="s">
        <v>52</v>
      </c>
      <c r="B54" s="97">
        <v>1.2991068269968664</v>
      </c>
      <c r="C54" s="97">
        <v>1.2758917842744941</v>
      </c>
      <c r="D54" s="97">
        <v>0.98936052329124025</v>
      </c>
      <c r="E54" s="7">
        <f t="shared" si="6"/>
        <v>4</v>
      </c>
      <c r="F54" s="7">
        <f t="shared" si="1"/>
        <v>9</v>
      </c>
      <c r="H54" s="113">
        <f t="shared" si="7"/>
        <v>-1.7870002866537504</v>
      </c>
      <c r="I54" s="7">
        <f t="shared" si="8"/>
        <v>1</v>
      </c>
      <c r="J54" s="113">
        <f t="shared" si="4"/>
        <v>-22.457332550830955</v>
      </c>
      <c r="K54" s="7">
        <f t="shared" si="5"/>
        <v>9</v>
      </c>
    </row>
    <row r="55" spans="1:11" x14ac:dyDescent="0.35">
      <c r="A55" s="3" t="s">
        <v>53</v>
      </c>
      <c r="B55" s="97">
        <v>1.3738409751165137</v>
      </c>
      <c r="C55" s="97">
        <v>1.1553655923126751</v>
      </c>
      <c r="D55" s="97">
        <v>0.90821834104017107</v>
      </c>
      <c r="E55" s="7">
        <f t="shared" si="6"/>
        <v>6</v>
      </c>
      <c r="F55" s="7">
        <f t="shared" si="1"/>
        <v>9</v>
      </c>
      <c r="H55" s="113">
        <f t="shared" si="7"/>
        <v>-15.902523418717365</v>
      </c>
      <c r="I55" s="7">
        <f t="shared" si="8"/>
        <v>7</v>
      </c>
      <c r="J55" s="113">
        <f t="shared" si="4"/>
        <v>-21.391259434842055</v>
      </c>
      <c r="K55" s="7">
        <f t="shared" si="5"/>
        <v>9</v>
      </c>
    </row>
    <row r="56" spans="1:11" x14ac:dyDescent="0.35">
      <c r="A56" s="3" t="s">
        <v>54</v>
      </c>
      <c r="B56" s="97">
        <v>1.3544177437563116</v>
      </c>
      <c r="C56" s="97">
        <v>1.261694027992188</v>
      </c>
      <c r="D56" s="97">
        <v>0.88884335172872087</v>
      </c>
      <c r="E56" s="7">
        <f t="shared" si="6"/>
        <v>4</v>
      </c>
      <c r="F56" s="7">
        <f t="shared" si="1"/>
        <v>9</v>
      </c>
      <c r="H56" s="113">
        <f t="shared" si="7"/>
        <v>-6.8460204535541322</v>
      </c>
      <c r="I56" s="7">
        <f t="shared" si="8"/>
        <v>3</v>
      </c>
      <c r="J56" s="113">
        <f t="shared" si="4"/>
        <v>-29.55159238225194</v>
      </c>
      <c r="K56" s="7">
        <f t="shared" si="5"/>
        <v>9</v>
      </c>
    </row>
    <row r="57" spans="1:11" x14ac:dyDescent="0.35">
      <c r="A57" s="3" t="s">
        <v>55</v>
      </c>
      <c r="B57" s="97">
        <v>1.4128141569230774</v>
      </c>
      <c r="C57" s="97">
        <v>1.1936751724733179</v>
      </c>
      <c r="D57" s="97">
        <v>1.0048493449242701</v>
      </c>
      <c r="E57" s="7">
        <f t="shared" si="6"/>
        <v>6</v>
      </c>
      <c r="F57" s="7">
        <f t="shared" si="1"/>
        <v>6</v>
      </c>
      <c r="H57" s="113">
        <f t="shared" si="7"/>
        <v>-15.510814594823657</v>
      </c>
      <c r="I57" s="7">
        <f t="shared" si="8"/>
        <v>7</v>
      </c>
      <c r="J57" s="113">
        <f t="shared" si="4"/>
        <v>-15.818861940287903</v>
      </c>
      <c r="K57" s="7">
        <f t="shared" si="5"/>
        <v>7</v>
      </c>
    </row>
    <row r="58" spans="1:11" x14ac:dyDescent="0.35">
      <c r="A58" s="3" t="s">
        <v>56</v>
      </c>
      <c r="B58" s="97">
        <v>2.3733751918978716</v>
      </c>
      <c r="C58" s="97">
        <v>2.416238780879493</v>
      </c>
      <c r="D58" s="97">
        <v>1.8479716361267426</v>
      </c>
      <c r="E58" s="7">
        <f t="shared" si="6"/>
        <v>0</v>
      </c>
      <c r="F58" s="7">
        <f t="shared" si="1"/>
        <v>1</v>
      </c>
      <c r="H58" s="113">
        <f t="shared" si="7"/>
        <v>1.8060182447321012</v>
      </c>
      <c r="I58" s="7">
        <f t="shared" si="8"/>
        <v>0</v>
      </c>
      <c r="J58" s="113">
        <f t="shared" si="4"/>
        <v>-23.518666666955212</v>
      </c>
      <c r="K58" s="7">
        <f t="shared" si="5"/>
        <v>9</v>
      </c>
    </row>
    <row r="59" spans="1:11" x14ac:dyDescent="0.35">
      <c r="A59" s="3" t="s">
        <v>57</v>
      </c>
      <c r="B59" s="97">
        <v>1.3894214771989759</v>
      </c>
      <c r="C59" s="97">
        <v>1.3900802002883477</v>
      </c>
      <c r="D59" s="97">
        <v>1.2727076999750511</v>
      </c>
      <c r="E59" s="7">
        <f t="shared" si="6"/>
        <v>4</v>
      </c>
      <c r="F59" s="7">
        <f t="shared" si="1"/>
        <v>4</v>
      </c>
      <c r="H59" s="113">
        <f t="shared" si="7"/>
        <v>4.7409882471342257E-2</v>
      </c>
      <c r="I59" s="7">
        <f t="shared" si="8"/>
        <v>0</v>
      </c>
      <c r="J59" s="113">
        <f t="shared" si="4"/>
        <v>-8.4435775927856298</v>
      </c>
      <c r="K59" s="7">
        <f t="shared" si="5"/>
        <v>3</v>
      </c>
    </row>
    <row r="60" spans="1:11" x14ac:dyDescent="0.35">
      <c r="A60" s="3" t="s">
        <v>58</v>
      </c>
      <c r="B60" s="97">
        <v>0.82302702170842879</v>
      </c>
      <c r="C60" s="97">
        <v>0.79698581436486493</v>
      </c>
      <c r="D60" s="97">
        <v>0.59623312736815148</v>
      </c>
      <c r="E60" s="7">
        <f t="shared" si="6"/>
        <v>9</v>
      </c>
      <c r="F60" s="7">
        <f t="shared" si="1"/>
        <v>9</v>
      </c>
      <c r="H60" s="113">
        <f t="shared" si="7"/>
        <v>-3.1640768354734945</v>
      </c>
      <c r="I60" s="7">
        <f t="shared" si="8"/>
        <v>1</v>
      </c>
      <c r="J60" s="113">
        <f t="shared" si="4"/>
        <v>-25.188991244053398</v>
      </c>
      <c r="K60" s="7">
        <f t="shared" si="5"/>
        <v>9</v>
      </c>
    </row>
    <row r="61" spans="1:11" x14ac:dyDescent="0.35">
      <c r="A61" s="3" t="s">
        <v>59</v>
      </c>
      <c r="B61" s="97">
        <v>1.0775398812011552</v>
      </c>
      <c r="C61" s="97">
        <v>1.0296797961176469</v>
      </c>
      <c r="D61" s="97">
        <v>0.74054761048443785</v>
      </c>
      <c r="E61" s="7">
        <f t="shared" si="6"/>
        <v>6</v>
      </c>
      <c r="F61" s="7">
        <f t="shared" si="1"/>
        <v>9</v>
      </c>
      <c r="H61" s="113">
        <f t="shared" si="7"/>
        <v>-4.4416068415173271</v>
      </c>
      <c r="I61" s="7">
        <f t="shared" si="8"/>
        <v>1</v>
      </c>
      <c r="J61" s="113">
        <f t="shared" si="4"/>
        <v>-28.07981536817239</v>
      </c>
      <c r="K61" s="7">
        <f t="shared" si="5"/>
        <v>9</v>
      </c>
    </row>
    <row r="62" spans="1:11" x14ac:dyDescent="0.35">
      <c r="A62" s="3" t="s">
        <v>60</v>
      </c>
      <c r="B62" s="97">
        <v>1.2753675924000001</v>
      </c>
      <c r="C62" s="97">
        <v>1.2159576619336496</v>
      </c>
      <c r="D62" s="97">
        <v>0.98278888207223003</v>
      </c>
      <c r="E62" s="7">
        <f t="shared" si="6"/>
        <v>4</v>
      </c>
      <c r="F62" s="7">
        <f t="shared" si="1"/>
        <v>9</v>
      </c>
      <c r="H62" s="113">
        <f t="shared" si="7"/>
        <v>-4.6582593771692302</v>
      </c>
      <c r="I62" s="7">
        <f t="shared" si="8"/>
        <v>1</v>
      </c>
      <c r="J62" s="113">
        <f t="shared" si="4"/>
        <v>-19.175731784166572</v>
      </c>
      <c r="K62" s="7">
        <f t="shared" si="5"/>
        <v>7</v>
      </c>
    </row>
    <row r="63" spans="1:11" x14ac:dyDescent="0.35">
      <c r="A63" s="3" t="s">
        <v>61</v>
      </c>
      <c r="B63" s="97">
        <v>1.3241329977417791</v>
      </c>
      <c r="C63" s="97">
        <v>0.94112488568241204</v>
      </c>
      <c r="D63" s="97">
        <v>0.5736084767222589</v>
      </c>
      <c r="E63" s="7">
        <f t="shared" si="6"/>
        <v>9</v>
      </c>
      <c r="F63" s="7">
        <f t="shared" si="1"/>
        <v>9</v>
      </c>
      <c r="H63" s="113">
        <f t="shared" si="7"/>
        <v>-28.925199561717889</v>
      </c>
      <c r="I63" s="7">
        <f t="shared" si="8"/>
        <v>9</v>
      </c>
      <c r="J63" s="113">
        <f t="shared" si="4"/>
        <v>-39.05075878358759</v>
      </c>
      <c r="K63" s="7">
        <f t="shared" si="5"/>
        <v>9</v>
      </c>
    </row>
    <row r="64" spans="1:11" x14ac:dyDescent="0.35">
      <c r="H64" s="20"/>
    </row>
    <row r="65" spans="1:9" x14ac:dyDescent="0.35">
      <c r="A65" s="9" t="s">
        <v>194</v>
      </c>
      <c r="B65" s="10">
        <v>1.34</v>
      </c>
      <c r="C65" s="10">
        <v>1.27</v>
      </c>
      <c r="D65" s="10"/>
      <c r="E65" s="21"/>
      <c r="F65" s="21"/>
      <c r="G65" s="21"/>
      <c r="H65" s="22">
        <f>(100/B65*C65-100)</f>
        <v>-5.22388059701494</v>
      </c>
    </row>
    <row r="69" spans="1:9" x14ac:dyDescent="0.35">
      <c r="A69" s="4" t="s">
        <v>218</v>
      </c>
      <c r="B69" s="17" t="s">
        <v>108</v>
      </c>
      <c r="H69" s="17" t="s">
        <v>96</v>
      </c>
      <c r="I69" s="17" t="s">
        <v>108</v>
      </c>
    </row>
    <row r="70" spans="1:9" x14ac:dyDescent="0.35">
      <c r="A70" s="4"/>
      <c r="B70" s="17"/>
      <c r="H70" s="17"/>
      <c r="I70" s="17"/>
    </row>
    <row r="71" spans="1:9" x14ac:dyDescent="0.35">
      <c r="A71" s="4" t="s">
        <v>208</v>
      </c>
      <c r="B71" s="17">
        <v>9</v>
      </c>
      <c r="H71" s="17" t="s">
        <v>110</v>
      </c>
      <c r="I71" s="17">
        <v>0</v>
      </c>
    </row>
    <row r="72" spans="1:9" x14ac:dyDescent="0.35">
      <c r="A72" s="4" t="s">
        <v>212</v>
      </c>
      <c r="B72" s="17">
        <v>6</v>
      </c>
      <c r="H72" s="17" t="s">
        <v>111</v>
      </c>
      <c r="I72" s="17">
        <v>1</v>
      </c>
    </row>
    <row r="73" spans="1:9" x14ac:dyDescent="0.35">
      <c r="A73" s="4" t="s">
        <v>213</v>
      </c>
      <c r="B73" s="17">
        <v>4</v>
      </c>
      <c r="H73" s="17" t="s">
        <v>112</v>
      </c>
      <c r="I73" s="17">
        <v>3</v>
      </c>
    </row>
    <row r="74" spans="1:9" x14ac:dyDescent="0.35">
      <c r="A74" s="4" t="s">
        <v>214</v>
      </c>
      <c r="B74" s="17">
        <v>2</v>
      </c>
      <c r="H74" s="17" t="s">
        <v>113</v>
      </c>
      <c r="I74" s="17">
        <v>5</v>
      </c>
    </row>
    <row r="75" spans="1:9" x14ac:dyDescent="0.35">
      <c r="A75" s="4" t="s">
        <v>215</v>
      </c>
      <c r="B75" s="17">
        <v>1</v>
      </c>
      <c r="H75" s="17" t="s">
        <v>114</v>
      </c>
      <c r="I75" s="17">
        <v>7</v>
      </c>
    </row>
    <row r="76" spans="1:9" x14ac:dyDescent="0.35">
      <c r="A76" s="4" t="s">
        <v>216</v>
      </c>
      <c r="B76" s="17">
        <v>0</v>
      </c>
      <c r="H76" s="17" t="s">
        <v>115</v>
      </c>
      <c r="I76" s="17">
        <v>9</v>
      </c>
    </row>
    <row r="78" spans="1:9" x14ac:dyDescent="0.35">
      <c r="A78" s="2" t="s">
        <v>209</v>
      </c>
      <c r="B78" s="23">
        <f>MIN(B3:B63)</f>
        <v>0.76670437809295822</v>
      </c>
      <c r="C78" s="23">
        <f>MIN(C3:C63)</f>
        <v>0.62197937999999986</v>
      </c>
      <c r="D78" s="23"/>
      <c r="H78" s="20">
        <f>MIN(H3:H63)</f>
        <v>-46.215728516913906</v>
      </c>
    </row>
    <row r="79" spans="1:9" x14ac:dyDescent="0.35">
      <c r="A79" s="2" t="s">
        <v>210</v>
      </c>
      <c r="B79" s="23">
        <f>MAX(B3:B63)</f>
        <v>3.1381119075504764</v>
      </c>
      <c r="C79" s="23">
        <f>MAX(C3:C63)</f>
        <v>2.416238780879493</v>
      </c>
      <c r="D79" s="23"/>
      <c r="H79" s="20">
        <f>MAX(H4:H64)</f>
        <v>14.435593004361067</v>
      </c>
    </row>
    <row r="80" spans="1:9" x14ac:dyDescent="0.35">
      <c r="A80" s="2" t="s">
        <v>211</v>
      </c>
      <c r="B80" s="23">
        <f>MEDIAN(B3:B63)</f>
        <v>1.3894214771989759</v>
      </c>
      <c r="C80" s="23">
        <f>MEDIAN(C3:C63)</f>
        <v>1.261694027992188</v>
      </c>
      <c r="D80" s="23"/>
      <c r="H80" s="20">
        <f>MEDIAN(H5:H65)</f>
        <v>-9.4129198321729675</v>
      </c>
    </row>
  </sheetData>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335bedc-c7bb-43a7-a253-262976a64f64">
      <Terms xmlns="http://schemas.microsoft.com/office/infopath/2007/PartnerControls"/>
    </lcf76f155ced4ddcb4097134ff3c332f>
    <TaxCatchAll xmlns="94e19b3d-5bc2-4e11-802b-3eca92a45d0a" xsi:nil="true"/>
    <Status xmlns="4335bedc-c7bb-43a7-a253-262976a64f64">in Bearbeitung</Statu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9E20AAFF3B6224B94934DC414D454B8" ma:contentTypeVersion="15" ma:contentTypeDescription="Ein neues Dokument erstellen." ma:contentTypeScope="" ma:versionID="eae42742cd4ff901af64b81dc16bcdb0">
  <xsd:schema xmlns:xsd="http://www.w3.org/2001/XMLSchema" xmlns:xs="http://www.w3.org/2001/XMLSchema" xmlns:p="http://schemas.microsoft.com/office/2006/metadata/properties" xmlns:ns2="4335bedc-c7bb-43a7-a253-262976a64f64" xmlns:ns3="94e19b3d-5bc2-4e11-802b-3eca92a45d0a" targetNamespace="http://schemas.microsoft.com/office/2006/metadata/properties" ma:root="true" ma:fieldsID="e2ca254fef9a8683efb0daec79964e53" ns2:_="" ns3:_="">
    <xsd:import namespace="4335bedc-c7bb-43a7-a253-262976a64f64"/>
    <xsd:import namespace="94e19b3d-5bc2-4e11-802b-3eca92a45d0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LengthInSeconds" minOccurs="0"/>
                <xsd:element ref="ns2:MediaServiceBillingMetadata"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35bedc-c7bb-43a7-a253-262976a64f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b8c6724d-9ca8-4fb9-b80d-fe01084ea2b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Status" ma:index="22" nillable="true" ma:displayName="Status" ma:default="in Bearbeitung" ma:format="Dropdown" ma:internalName="Status">
      <xsd:simpleType>
        <xsd:restriction base="dms:Choice">
          <xsd:enumeration value="in Bearbeitung"/>
          <xsd:enumeration value="abgeschlossen"/>
        </xsd:restriction>
      </xsd:simpleType>
    </xsd:element>
  </xsd:schema>
  <xsd:schema xmlns:xsd="http://www.w3.org/2001/XMLSchema" xmlns:xs="http://www.w3.org/2001/XMLSchema" xmlns:dms="http://schemas.microsoft.com/office/2006/documentManagement/types" xmlns:pc="http://schemas.microsoft.com/office/infopath/2007/PartnerControls" targetNamespace="94e19b3d-5bc2-4e11-802b-3eca92a45d0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f5a971d-027d-4067-868e-e10e1da38450}" ma:internalName="TaxCatchAll" ma:showField="CatchAllData" ma:web="94e19b3d-5bc2-4e11-802b-3eca92a45d0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ADD53D-07EC-4619-8C1B-38C5F715CF45}">
  <ds:schemaRefs>
    <ds:schemaRef ds:uri="94e19b3d-5bc2-4e11-802b-3eca92a45d0a"/>
    <ds:schemaRef ds:uri="http://www.w3.org/XML/1998/namespac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schemas.microsoft.com/office/2006/documentManagement/types"/>
    <ds:schemaRef ds:uri="4335bedc-c7bb-43a7-a253-262976a64f64"/>
    <ds:schemaRef ds:uri="http://purl.org/dc/dcmitype/"/>
    <ds:schemaRef ds:uri="http://purl.org/dc/terms/"/>
  </ds:schemaRefs>
</ds:datastoreItem>
</file>

<file path=customXml/itemProps2.xml><?xml version="1.0" encoding="utf-8"?>
<ds:datastoreItem xmlns:ds="http://schemas.openxmlformats.org/officeDocument/2006/customXml" ds:itemID="{08F3FA8F-CBD5-4027-ACB3-B6C0BFC29800}">
  <ds:schemaRefs>
    <ds:schemaRef ds:uri="http://schemas.microsoft.com/sharepoint/v3/contenttype/forms"/>
  </ds:schemaRefs>
</ds:datastoreItem>
</file>

<file path=customXml/itemProps3.xml><?xml version="1.0" encoding="utf-8"?>
<ds:datastoreItem xmlns:ds="http://schemas.openxmlformats.org/officeDocument/2006/customXml" ds:itemID="{974D6E7E-E83C-4087-8EF2-1D5E7F1916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35bedc-c7bb-43a7-a253-262976a64f64"/>
    <ds:schemaRef ds:uri="94e19b3d-5bc2-4e11-802b-3eca92a45d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2</vt:i4>
      </vt:variant>
    </vt:vector>
  </HeadingPairs>
  <TitlesOfParts>
    <vt:vector size="17" baseType="lpstr">
      <vt:lpstr>Werte</vt:lpstr>
      <vt:lpstr>Punkte</vt:lpstr>
      <vt:lpstr>Gemeinden Website Links</vt:lpstr>
      <vt:lpstr>1 Leitbild Richtplan Strategie</vt:lpstr>
      <vt:lpstr>2 BE Klimapgro. f. Gem.</vt:lpstr>
      <vt:lpstr>3 EnergieStadt</vt:lpstr>
      <vt:lpstr>4 Kommunales Förderprogramm</vt:lpstr>
      <vt:lpstr>5 Erneuerbare Wärmeerzeuger</vt:lpstr>
      <vt:lpstr>6 THG Wärmeerzeugung</vt:lpstr>
      <vt:lpstr>7 Anteil erneuerbare Fahrzeuge</vt:lpstr>
      <vt:lpstr>8 PV Ausbaustand</vt:lpstr>
      <vt:lpstr>9 Rückliefertarif PV &amp; HKN</vt:lpstr>
      <vt:lpstr>10 Energiebuchhaltung</vt:lpstr>
      <vt:lpstr>11 Sensibilisierung</vt:lpstr>
      <vt:lpstr>Good-Practice Beispiel</vt:lpstr>
      <vt:lpstr>'11 Sensibilisierung'!Text10</vt:lpstr>
      <vt:lpstr>'1 Leitbild Richtplan Strategie'!Text2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Rieder Viktoria</dc:creator>
  <cp:lastModifiedBy>Pfisterer Anna-Maria</cp:lastModifiedBy>
  <cp:lastPrinted>2025-12-11T10:38:19Z</cp:lastPrinted>
  <dcterms:created xsi:type="dcterms:W3CDTF">2024-09-24T13:11:29Z</dcterms:created>
  <dcterms:modified xsi:type="dcterms:W3CDTF">2026-05-12T12:49:08Z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0x01010029E20AAFF3B6224B94934DC414D454B8</vt:lpwstr>
  </property>
  <property fmtid="{D5CDD505-2E9C-101B-9397-08002B2CF9AE}" pid="3" name="MediaServiceImageTags">
    <vt:lpwstr/>
  </property>
  <property fmtid="{D5CDD505-2E9C-101B-9397-08002B2CF9AE}" pid="4" name="_ExtendedDescription">
    <vt:lpwstr/>
  </property>
</Properties>
</file>